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ousova\Desktop\Муниципальное задание\Расчет субсидии на выполнение МЗ 2026 (2027-2028)+\"/>
    </mc:Choice>
  </mc:AlternateContent>
  <bookViews>
    <workbookView xWindow="120" yWindow="105" windowWidth="14280" windowHeight="12630" tabRatio="745"/>
  </bookViews>
  <sheets>
    <sheet name="34.787.0" sheetId="40" r:id="rId1"/>
    <sheet name="35.791.0" sheetId="39" r:id="rId2"/>
    <sheet name="36.794.0" sheetId="37" r:id="rId3"/>
    <sheet name="села" sheetId="41" r:id="rId4"/>
    <sheet name="50.Д45.0" sheetId="34" r:id="rId5"/>
    <sheet name="50.785.00" sheetId="38" r:id="rId6"/>
    <sheet name="42.Д49.0" sheetId="36" r:id="rId7"/>
  </sheets>
  <definedNames>
    <definedName name="_xlnm.Print_Area" localSheetId="0">'34.787.0'!$A$1:$G$87</definedName>
    <definedName name="_xlnm.Print_Area" localSheetId="1">'35.791.0'!$A$1:$G$75</definedName>
    <definedName name="_xlnm.Print_Area" localSheetId="2">'36.794.0'!$A$1:$G$75</definedName>
    <definedName name="_xlnm.Print_Area" localSheetId="5">'50.785.00'!$A$1:$E$29</definedName>
    <definedName name="_xlnm.Print_Area" localSheetId="4">'50.Д45.0'!$A$1:$G$74</definedName>
    <definedName name="_xlnm.Print_Area" localSheetId="3">села!$A$1:$G$74</definedName>
  </definedNames>
  <calcPr calcId="162913"/>
</workbook>
</file>

<file path=xl/calcChain.xml><?xml version="1.0" encoding="utf-8"?>
<calcChain xmlns="http://schemas.openxmlformats.org/spreadsheetml/2006/main">
  <c r="F11" i="36" l="1"/>
  <c r="F11" i="34"/>
  <c r="F11" i="41"/>
  <c r="F11" i="37"/>
  <c r="F11" i="39"/>
  <c r="F11" i="40"/>
  <c r="F10" i="36" l="1"/>
  <c r="F12" i="36"/>
  <c r="F8" i="36"/>
  <c r="F9" i="36" s="1"/>
  <c r="F12" i="37" l="1"/>
  <c r="F10" i="37"/>
  <c r="F8" i="37"/>
  <c r="F9" i="37" s="1"/>
  <c r="F12" i="39"/>
  <c r="F10" i="39"/>
  <c r="F8" i="39"/>
  <c r="F9" i="39" s="1"/>
  <c r="F12" i="40"/>
  <c r="F10" i="40"/>
  <c r="F8" i="40"/>
  <c r="F9" i="40" s="1"/>
  <c r="F12" i="41"/>
  <c r="F10" i="41"/>
  <c r="F8" i="41"/>
  <c r="F9" i="41" s="1"/>
  <c r="F8" i="34"/>
  <c r="F9" i="34" s="1"/>
  <c r="F12" i="34"/>
  <c r="F10" i="34"/>
  <c r="F62" i="39" l="1"/>
  <c r="F54" i="39"/>
  <c r="F53" i="39"/>
  <c r="F55" i="39"/>
  <c r="F56" i="39"/>
  <c r="F57" i="39"/>
  <c r="F58" i="39"/>
  <c r="F59" i="39"/>
  <c r="F60" i="39"/>
  <c r="F61" i="39"/>
  <c r="F51" i="39"/>
  <c r="F54" i="40"/>
  <c r="F62" i="40"/>
  <c r="F53" i="40"/>
  <c r="F55" i="40"/>
  <c r="F56" i="40"/>
  <c r="F57" i="40"/>
  <c r="F58" i="40"/>
  <c r="F59" i="40"/>
  <c r="F60" i="40"/>
  <c r="F61" i="40"/>
  <c r="F66" i="40"/>
  <c r="F51" i="40"/>
  <c r="C66" i="40"/>
  <c r="C65" i="40"/>
  <c r="F65" i="40" s="1"/>
  <c r="C64" i="40"/>
  <c r="F64" i="40" s="1"/>
  <c r="C63" i="40"/>
  <c r="F63" i="40" s="1"/>
  <c r="C52" i="40"/>
  <c r="F52" i="40" s="1"/>
  <c r="C66" i="39"/>
  <c r="F66" i="39" s="1"/>
  <c r="C65" i="39"/>
  <c r="F65" i="39" s="1"/>
  <c r="C64" i="39"/>
  <c r="F64" i="39" s="1"/>
  <c r="C63" i="39"/>
  <c r="F63" i="39" s="1"/>
  <c r="C52" i="39"/>
  <c r="F52" i="39" s="1"/>
  <c r="F62" i="37"/>
  <c r="F54" i="37"/>
  <c r="F53" i="37"/>
  <c r="F55" i="37"/>
  <c r="F56" i="37"/>
  <c r="F57" i="37"/>
  <c r="F58" i="37"/>
  <c r="F59" i="37"/>
  <c r="F60" i="37"/>
  <c r="F61" i="37"/>
  <c r="F51" i="37"/>
  <c r="C52" i="37"/>
  <c r="F52" i="37" s="1"/>
  <c r="C63" i="37"/>
  <c r="F63" i="37" s="1"/>
  <c r="C64" i="37"/>
  <c r="F64" i="37" s="1"/>
  <c r="C65" i="37"/>
  <c r="F65" i="37" s="1"/>
  <c r="C66" i="37"/>
  <c r="F66" i="37" s="1"/>
  <c r="F61" i="41"/>
  <c r="F54" i="41"/>
  <c r="F53" i="41"/>
  <c r="F55" i="41"/>
  <c r="F56" i="41"/>
  <c r="F57" i="41"/>
  <c r="F58" i="41"/>
  <c r="F59" i="41"/>
  <c r="F60" i="41"/>
  <c r="F51" i="41"/>
  <c r="C52" i="41"/>
  <c r="F52" i="41" s="1"/>
  <c r="C62" i="41"/>
  <c r="F62" i="41" s="1"/>
  <c r="C63" i="41"/>
  <c r="F63" i="41" s="1"/>
  <c r="C64" i="41"/>
  <c r="F64" i="41" s="1"/>
  <c r="C65" i="41"/>
  <c r="F65" i="41" s="1"/>
  <c r="F62" i="34"/>
  <c r="F54" i="34"/>
  <c r="F53" i="34"/>
  <c r="F55" i="34"/>
  <c r="F56" i="34"/>
  <c r="F57" i="34"/>
  <c r="F58" i="34"/>
  <c r="F59" i="34"/>
  <c r="F60" i="34"/>
  <c r="F61" i="34"/>
  <c r="F63" i="34"/>
  <c r="F51" i="34"/>
  <c r="C52" i="34"/>
  <c r="F52" i="34" s="1"/>
  <c r="C63" i="34"/>
  <c r="C64" i="34"/>
  <c r="F64" i="34" s="1"/>
  <c r="C65" i="34"/>
  <c r="F65" i="34" s="1"/>
  <c r="F47" i="36"/>
  <c r="F46" i="36"/>
  <c r="F48" i="36"/>
  <c r="F49" i="36"/>
  <c r="F50" i="36"/>
  <c r="F51" i="36"/>
  <c r="F52" i="36"/>
  <c r="F53" i="36"/>
  <c r="F54" i="36"/>
  <c r="F55" i="36"/>
  <c r="F44" i="36" l="1"/>
  <c r="C45" i="36"/>
  <c r="F45" i="36" s="1"/>
  <c r="C56" i="36"/>
  <c r="F56" i="36" s="1"/>
  <c r="C57" i="36"/>
  <c r="F57" i="36" s="1"/>
  <c r="C58" i="36"/>
  <c r="F58" i="36" s="1"/>
  <c r="C59" i="36"/>
  <c r="F59" i="36" s="1"/>
  <c r="D73" i="40" l="1"/>
  <c r="C73" i="40"/>
  <c r="D70" i="40"/>
  <c r="C70" i="40"/>
</calcChain>
</file>

<file path=xl/comments1.xml><?xml version="1.0" encoding="utf-8"?>
<comments xmlns="http://schemas.openxmlformats.org/spreadsheetml/2006/main">
  <authors>
    <author>Belousova</author>
  </authors>
  <commentList>
    <comment ref="E51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 обучающихся в начальном, основном и среднем общем образовании за исключением сельских школ, детей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Belousova</author>
  </authors>
  <commentList>
    <comment ref="E51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 обучающихся в начальном, основном и среднем общем образовании за исключением сельских школ, детей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Belousova</author>
  </authors>
  <commentList>
    <comment ref="E51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 обучающихся в начальном, основном и среднем общем образовании за исключением сельских школ, детей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Belousova</author>
  </authors>
  <commentList>
    <comment ref="E51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 обучающихся в сельских школах в дошкольном образовании, НО, ОО и СО, детей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</text>
    </comment>
  </commentList>
</comments>
</file>

<file path=xl/comments5.xml><?xml version="1.0" encoding="utf-8"?>
<comments xmlns="http://schemas.openxmlformats.org/spreadsheetml/2006/main">
  <authors>
    <author>Belousova</author>
  </authors>
  <commentList>
    <comment ref="E51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 обучающихся в дошкольном образовании за исключением сельских школ, детей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</text>
    </comment>
  </commentList>
</comments>
</file>

<file path=xl/comments6.xml><?xml version="1.0" encoding="utf-8"?>
<comments xmlns="http://schemas.openxmlformats.org/spreadsheetml/2006/main">
  <authors>
    <author>Belousova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  <charset val="204"/>
          </rPr>
          <t>Норма годового обеспечения СИЗ</t>
        </r>
        <r>
          <rPr>
            <sz val="9"/>
            <color indexed="81"/>
            <rFont val="Tahoma"/>
            <family val="2"/>
            <charset val="204"/>
          </rPr>
          <t xml:space="preserve">
согласно расчета примерных норм выдачи СИЗ работникам учреждений дополнительного образования  в соответствии с пр иказом Минтруда № 767н от 29.10.2021 "Об утверждении Единых типовых норм выдачи средств индивидуальной защиты и смывающих средств"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Объем в чел.ч по сертификатам обычным, сертификатам ОВЗ и общеразвмвающим программам в рамках МЗ по обоим ЦРТ (без школ)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  <charset val="204"/>
          </rPr>
          <t>Делим на 2 года эксплуатации, т.к. 1 шт. на 2 года</t>
        </r>
      </text>
    </comment>
  </commentList>
</comments>
</file>

<file path=xl/sharedStrings.xml><?xml version="1.0" encoding="utf-8"?>
<sst xmlns="http://schemas.openxmlformats.org/spreadsheetml/2006/main" count="1234" uniqueCount="211">
  <si>
    <t xml:space="preserve">Наименование ресурса </t>
  </si>
  <si>
    <t>Наименование натуральной нормы</t>
  </si>
  <si>
    <t>Значение натуральной нормы</t>
  </si>
  <si>
    <t>Примечание</t>
  </si>
  <si>
    <t>штатная единица</t>
  </si>
  <si>
    <t>0,001333-0,008333</t>
  </si>
  <si>
    <t>Электроснабжение</t>
  </si>
  <si>
    <t>Теплоснабжение</t>
  </si>
  <si>
    <t>Холодное водоснабжение</t>
  </si>
  <si>
    <t>Водоотведение</t>
  </si>
  <si>
    <t>Вывоз твердых бытовых отходов</t>
  </si>
  <si>
    <t>Дезинсекция помещений</t>
  </si>
  <si>
    <t>Дератизация помещений</t>
  </si>
  <si>
    <t>Электроизмерительные работы</t>
  </si>
  <si>
    <t>Проведение текущего ремонта здания</t>
  </si>
  <si>
    <t>Затраты на Интернет</t>
  </si>
  <si>
    <t>Медицинский осмотр сотрудников</t>
  </si>
  <si>
    <t>Специальная оценка условий труда</t>
  </si>
  <si>
    <t>Заправка картриджей</t>
  </si>
  <si>
    <t>Ремонт орг. техники</t>
  </si>
  <si>
    <t>Кастелянша</t>
  </si>
  <si>
    <t>0,001333-0,008334</t>
  </si>
  <si>
    <t>Заместитель по АХЧ/Заведующий хозяйством</t>
  </si>
  <si>
    <t>Главный бухгалтер/Бухгалтер</t>
  </si>
  <si>
    <t>договор</t>
  </si>
  <si>
    <t>Затраты осуществляются в соответствии с требованиями надзорных органов</t>
  </si>
  <si>
    <t>штука</t>
  </si>
  <si>
    <t>0,100-0,200</t>
  </si>
  <si>
    <t>Затраты на абонентскую плату за стационарный телефон</t>
  </si>
  <si>
    <t>раб.мест</t>
  </si>
  <si>
    <t>единиц</t>
  </si>
  <si>
    <t>0,041667-0,008333</t>
  </si>
  <si>
    <t>№ п/п</t>
  </si>
  <si>
    <t>Автострахование гражданской ответственности</t>
  </si>
  <si>
    <t>Гардеробщик</t>
  </si>
  <si>
    <t>При наличии автотранспортного средства</t>
  </si>
  <si>
    <t>Водитель/механник</t>
  </si>
  <si>
    <t>вводится при наличии автотранспортного средства</t>
  </si>
  <si>
    <t>вводится при наличии бассейна</t>
  </si>
  <si>
    <t>Моторист, доп.ставки уборщика на обслуживание бассейна</t>
  </si>
  <si>
    <t>Приложение 7.1. Нормы материальных, технических и трудовых ресурсов, используемых для оказания муниципальной услуги:</t>
  </si>
  <si>
    <t>Приложение 7.2. Нормы материальных, технических и трудовых ресурсов, используемых для оказания муниципальной услуги:</t>
  </si>
  <si>
    <t>Приложение 7.3. Нормы материальных, технических и трудовых ресурсов, используемых для оказания муниципальной услуги:</t>
  </si>
  <si>
    <t>Приложение 7.5. Нормы материальных, технических и трудовых ресурсов, используемых для оказания муниципальной услуги:</t>
  </si>
  <si>
    <t>Приложение 7.6. Нормы материальных, технических и трудовых ресурсов, используемых для оказания муниципальной услуги:</t>
  </si>
  <si>
    <t>Главный бухгалтер</t>
  </si>
  <si>
    <t>Бухгалтер</t>
  </si>
  <si>
    <t>Инженер по ОТ</t>
  </si>
  <si>
    <t>Рабочий по уходу за животными</t>
  </si>
  <si>
    <t>Мастер по ремонту оборудования</t>
  </si>
  <si>
    <t>Электромонтер по ремонту электрооборудования</t>
  </si>
  <si>
    <t>Затраты на повременную оплату местных, междугородних телефонных соединений</t>
  </si>
  <si>
    <t>договор/минуты</t>
  </si>
  <si>
    <t>50.785.0 Присмотр и уход</t>
  </si>
  <si>
    <t>34.787.0 Реализация основных общеобразовательных программ начального общего образования</t>
  </si>
  <si>
    <t>35.791.0 Реализация основных общеобразовательных программ основного общего образования</t>
  </si>
  <si>
    <t>36.794.0 Реализация основных общеобразовательных программ среднего общего образования</t>
  </si>
  <si>
    <t>50.Д45.0 Реализация основных общеобразовательных программ дошкольного образования</t>
  </si>
  <si>
    <t>Затраты осуществляются в соответствии с требованиями надзорных органов, СанПиН 2.3/2.4.3590-20
"Санитарно-эпидемиологические требования к организации общественного питания населения"</t>
  </si>
  <si>
    <t>Затраты осуществляются в соответствии с требованиями надзорных органов, Санитарные правила СП 2.4.3648-20
"Санитарно-эпидемиологические требования к организациям воспитания и обучения, отдыха и оздоровления детей и молодежи"</t>
  </si>
  <si>
    <t>В соответствии с Постановлением Мин.труда РФ от 21 апреля 1993 г. N 88, натуральная норма потребления расчитана медианным методом на 1 воспитанника, Санитарные правила СП 2.4.3648-20
"Санитарно-эпидемиологические требования к организациям воспитания и обучения, отдыха и оздоровления детей и молодежи"</t>
  </si>
  <si>
    <t>Значение натуральных норм определены медианным методом с учетом требований Санитарные правила СП 2.4.3648-20
"Санитарно-эпидемиологические требования к организациям воспитания и обучения, отдыха и оздоровления детей и молодежи"</t>
  </si>
  <si>
    <t>Мыло туалетное</t>
  </si>
  <si>
    <t>кус.</t>
  </si>
  <si>
    <t>Салфетка бумажная</t>
  </si>
  <si>
    <t>пачка</t>
  </si>
  <si>
    <t>Бумага туалетная</t>
  </si>
  <si>
    <t>шт.</t>
  </si>
  <si>
    <t>Мыло хозяйственное</t>
  </si>
  <si>
    <t>Сода кальцинированная</t>
  </si>
  <si>
    <t>кг</t>
  </si>
  <si>
    <t>Стиральный порошок</t>
  </si>
  <si>
    <t>Моющие средства</t>
  </si>
  <si>
    <t>л</t>
  </si>
  <si>
    <t>Моющие средства для унитазов</t>
  </si>
  <si>
    <t>Моющие средства для посуды (щетки, губки, перчатки)</t>
  </si>
  <si>
    <t>Деохлор</t>
  </si>
  <si>
    <t>табл.</t>
  </si>
  <si>
    <t>Отбеливатель</t>
  </si>
  <si>
    <t>Ткань полотняная</t>
  </si>
  <si>
    <t>м</t>
  </si>
  <si>
    <t>Полотенце детское</t>
  </si>
  <si>
    <t>Комплект постельного белья</t>
  </si>
  <si>
    <t>Покрывало</t>
  </si>
  <si>
    <t>Подушка</t>
  </si>
  <si>
    <t>Матрац</t>
  </si>
  <si>
    <t>Наматрасник</t>
  </si>
  <si>
    <t>Одеяло байковое</t>
  </si>
  <si>
    <t>Кружка фаянсовая</t>
  </si>
  <si>
    <t>Тарелка глубокая</t>
  </si>
  <si>
    <t>Тарелка десертная</t>
  </si>
  <si>
    <t>Ложка</t>
  </si>
  <si>
    <t>Вилка</t>
  </si>
  <si>
    <t>Ложка чайная</t>
  </si>
  <si>
    <t>срок эксплуатации 1 год</t>
  </si>
  <si>
    <t>срок эксплуатации 3 года</t>
  </si>
  <si>
    <t>срок эксплуатации 5 лет</t>
  </si>
  <si>
    <t>1. Натуральные нормы, связанные с приобретением расходных материалов, используемых для соблюдения воспитанниками режима дня и личной гигиены детей</t>
  </si>
  <si>
    <t>кВт/(год*чел)</t>
  </si>
  <si>
    <t>Гкал/(год*чел)</t>
  </si>
  <si>
    <t>куб.м/(год*чел)</t>
  </si>
  <si>
    <t>1. Натуральные нормы, непосредственно не связанные с оказанием муниципальной услуги (общехозяйственные расходы)</t>
  </si>
  <si>
    <t>1.1. Коммунальные услуги</t>
  </si>
  <si>
    <t>1.2 Содержание объектов недвижимого имущества, необходимого для выполнения муниципального задания</t>
  </si>
  <si>
    <t>1.3. Содержание объектов особо ценного движимого имущества, необходимого для выполнения муниципального задания</t>
  </si>
  <si>
    <t>1.4. Услуги связи</t>
  </si>
  <si>
    <t>Методические рекомендации ТЭР - утв. Приказом Минжилкомхоза РСФСР от 11.01.1988 №8</t>
  </si>
  <si>
    <t>Потребительские расходы - всего, в среднем на члена домашнего хозяйства × Потребительские расходы на электроэнергию, в процентах к итогу ÷ Средний тариф на электроэнергию</t>
  </si>
  <si>
    <t>Должности, введенные в штатное расписание учреждения дополнительного образования (определяются самим учреждением и согласуются с учредителем), как по категориям должностей, так и по количеству штатных единиц должны обеспечивать реализацию целей и задач учреждения, закрепленные в Уставе.                                                  Приказ Министерства здравоохранения и социального развития РФ от 26 августа 2010 г. N 761н "Об утверждении Единого квалификационного справочника должностей руководителей, специалистов и служащих, раздел "Квалификационные характеристики должностей работников образования"</t>
  </si>
  <si>
    <t xml:space="preserve">Затраты осуществляются в соответствии с требованиями надзорных органов </t>
  </si>
  <si>
    <t>1.6. Средства индивидуальной защиты</t>
  </si>
  <si>
    <t>1.7. Работники, которые не принимают непосредственного участия в оказании муниципальной услуги</t>
  </si>
  <si>
    <t>Головной убор для защиты от общих производственных загрязнений</t>
  </si>
  <si>
    <t>Дерматологические средства индивидуальной защиты регенерирующего (восстанавливающего) типа</t>
  </si>
  <si>
    <t>Жилет сигнальный повышенной видимости</t>
  </si>
  <si>
    <t>Каскетка защитная от механических воздействий</t>
  </si>
  <si>
    <t>Костюм для защиты от механических воздействий (истирания)</t>
  </si>
  <si>
    <t>Костюм для защиты от механических воздействий (истирания) зимний, летний</t>
  </si>
  <si>
    <t>Костюм для защиты от общих производственных загрязнений</t>
  </si>
  <si>
    <t>Обувь специальная для защиты от механических воздействий (истирания)</t>
  </si>
  <si>
    <t>Обувь специальная для защиты от механических воздействий (ударов)</t>
  </si>
  <si>
    <t>Обувь специальная для защиты от механических воздействий (ударов), зимняя, летняя</t>
  </si>
  <si>
    <t>Обувь специальная для защиты от общих производственных загрязнений</t>
  </si>
  <si>
    <t>Пальто, полупальто, плащ для защиты от воды</t>
  </si>
  <si>
    <t>1 шт. на 2 года</t>
  </si>
  <si>
    <t>Перчатки для защиты от воды и растворов нетоксичных веществ</t>
  </si>
  <si>
    <t>Перчатки для защиты от механических воздействий (истирания)</t>
  </si>
  <si>
    <t>12 пар</t>
  </si>
  <si>
    <t>Перчатки для защиты от общих производственных загрязнений механических воздействий (истирания)</t>
  </si>
  <si>
    <t>Средства для очищения от неустойчивых загрязнений и смывающие средства</t>
  </si>
  <si>
    <t>200 мл в месяц - дозатор</t>
  </si>
  <si>
    <t>Костюм для защиты от механических воздействий (истирания) - халат</t>
  </si>
  <si>
    <t>Расчет примерных норм выдачи СИЗ работникам образовательных организаций дошкольного  образования в соответствии с приказом Минтруда № 767н от 29.10.2021 "Об утверждении Единых типовых норм выдачи средств индивидуальной защиты и смывающих средств"</t>
  </si>
  <si>
    <t>Расчет примерных норм выдачи СИЗ работникам учреждений дополнительного образования  в соответствии с приказом Минтруда № 767н от 29.10.2021 "Об утверждении Единых типовых норм выдачи средств индивидуальной защиты и смывающих средств"</t>
  </si>
  <si>
    <t>Расчет примерных норм выдачи СИЗ работникам общеобразовательных организаций  в соответствии с приказом Минтруда № 767н от 29.10.2021 "Об утверждении Единых типовых норм выдачи средств индивидуальной защиты и смывающих средств"</t>
  </si>
  <si>
    <t>Машинист по стирке и ремонту спецодежды</t>
  </si>
  <si>
    <t>Уборщик территории</t>
  </si>
  <si>
    <t>Рабочий по комплексному обслуживанию и ремонту зданий</t>
  </si>
  <si>
    <t>Уборщик служебных помещений</t>
  </si>
  <si>
    <t>Помощник воспитателя</t>
  </si>
  <si>
    <t>Директор</t>
  </si>
  <si>
    <t>Художник</t>
  </si>
  <si>
    <t>Заведующий костюмерной</t>
  </si>
  <si>
    <t>Звукорежиссер</t>
  </si>
  <si>
    <t>Заместитель директора по УВР</t>
  </si>
  <si>
    <t>Секретарь</t>
  </si>
  <si>
    <t>Программист</t>
  </si>
  <si>
    <t>Заведующий дошкольным учреждением</t>
  </si>
  <si>
    <t>Заместитель заведующего, старший воспитатель</t>
  </si>
  <si>
    <t>Делопроизводитель, специалист по кадрам</t>
  </si>
  <si>
    <t>Специалист по охране труда</t>
  </si>
  <si>
    <t>Инженер-электроник (электроник), системный администратор информационно-коммуникационных систем, техник</t>
  </si>
  <si>
    <t>Устанавливается одна из должностей из расчета 0,25 штатной единицы на 8-10 групп при наличии не менее 5 единиц техники, используемой при реализации образовательных программ с применением технических средств обучения</t>
  </si>
  <si>
    <t>0,25 штатной единицы для организаций с численностью работников менее 30 человек;
0,5 штатной единицы для организаций с численностью работников от 30 до 50 человек;
1 штатная единица для организаций с численностью работников от 50 человек, но не более 1 ставки</t>
  </si>
  <si>
    <t>численность младших воспитателей, помощников воспитателей определяется на основании постановления Минтруда РФ от 21 апреля 1993 года № 88 «Об утверждении Нормативов по определению численности персонала, занятого обслуживанием дошкольных учреждений (ясли, ясли-сады, детские сады)»</t>
  </si>
  <si>
    <t>Заместитель директора (включая заместителя по ВР)</t>
  </si>
  <si>
    <t>Руководитель структурного подразделения</t>
  </si>
  <si>
    <t>Заведующий библиотекой, заведующий информационно-библиотечным центром</t>
  </si>
  <si>
    <t>Инженер-электроник (электроник)</t>
  </si>
  <si>
    <t>Системный администратор информационно-коммуникацион-ных систем</t>
  </si>
  <si>
    <t>Инженер-программист (программист)</t>
  </si>
  <si>
    <t>Специалист по кадрам, инспектор по кадрам</t>
  </si>
  <si>
    <t>Делопроизводитель</t>
  </si>
  <si>
    <t>Документовед, секретарь, секретарь руководителя</t>
  </si>
  <si>
    <t>Устанавливается одна из должностей из расчета 0,5 штатных единиц – до 79 работников, свыше – 1 штатная единица</t>
  </si>
  <si>
    <t>0,020408 - 0,058824</t>
  </si>
  <si>
    <t>0,025641 - 0,090909</t>
  </si>
  <si>
    <t>штук/чел.ч</t>
  </si>
  <si>
    <t>упаковок 12 пар/чел.ч</t>
  </si>
  <si>
    <t>упаковок 12 пар/на 1 ребенка в год</t>
  </si>
  <si>
    <t>штук/на 1 ребенка в год</t>
  </si>
  <si>
    <t>42.Д49.0 Реализация дополнительных общеобразовательных программ в учреждениях дополнительного образования</t>
  </si>
  <si>
    <t>1.5. Прочие услуги, необходимого для выполнения муниципального задания</t>
  </si>
  <si>
    <t>В соответствии с постановлением РЭК Свердловской области от 30 августа 2017 г. N 77-ПК (в редакции от 15.03.2022 г. № 26-ПК)</t>
  </si>
  <si>
    <t>СП 30.13330.2020, утвержденный приказом Министерства строительства и жилищно-коммунального хозяйства Российской Федерации от 30 декабря 2020 г. N 920/пр, Приложение А, табл.А2, п. 12. Среднесуточный расход на одного обучающегося * количество учебных дней в году</t>
  </si>
  <si>
    <t>СП 30.13330.2020, утвержденный приказом Министерства строительства и жилищно-коммунального хозяйства Российской Федерации от 30 декабря 2020 г. N 920/пр, Приложение А, табл.А2, п. 10. Среднесуточный расход на одного обучающегося * количество учебных дней в году</t>
  </si>
  <si>
    <t>СП 30.13330.2020, утвержденный приказом Министерства строительства и жилищно-коммунального хозяйства Российской Федерации от 30 декабря 2020 г. N 920/пр, Приложение А, табл.А2, п. 7. Среднесуточный расход на одного обучающегося * количество рабочих дней в году</t>
  </si>
  <si>
    <t>СП 30.13330.2020, утвержденный приказом Министерства строительства и жилищно-коммунального хозяйства Российской Федерации от 30 декабря 2020 г. N 920/пр, Приложение А, табл.А2, п. 12. Среднесуточный расход на одного обучающегося * количество рабочих дней в году</t>
  </si>
  <si>
    <t>Методические указания по расчету норм расхода ТЭР для зданий - утв. Приказом Минжилкомхоза РСФСР от 11.01.1988 №8</t>
  </si>
  <si>
    <t>0,002020-0,008929</t>
  </si>
  <si>
    <t>Приложение 7.7. Нормы материальных, технических и трудовых ресурсов, используемых для оказания муниципальной услуги:</t>
  </si>
  <si>
    <t>Уборка снега с крыши</t>
  </si>
  <si>
    <t>Проверка вентиляционныых каналов</t>
  </si>
  <si>
    <t>Утилизация люминесцентных ламп, компьюторной техники и прочего оборудования</t>
  </si>
  <si>
    <t>Негативное воздействие</t>
  </si>
  <si>
    <t>Компонент на теплоноситель (ГВС)</t>
  </si>
  <si>
    <t>Компонент на тепловую энергию (ГВС)</t>
  </si>
  <si>
    <t>Испытание внутреннего пожарного провода</t>
  </si>
  <si>
    <t>Акарицидная обработка</t>
  </si>
  <si>
    <t xml:space="preserve">Техобслуживание и поверков счетчиков ком услуг </t>
  </si>
  <si>
    <t>Обслуживание видеонаблюдения</t>
  </si>
  <si>
    <t>Обслуживание пожарной сигнализации</t>
  </si>
  <si>
    <t>Содержание прилегающей территории</t>
  </si>
  <si>
    <t>Вывод сигнала ПОЖАР на пульт на ПЧ</t>
  </si>
  <si>
    <t>0,025-0,049</t>
  </si>
  <si>
    <t>Обсуживанием СКУД</t>
  </si>
  <si>
    <t>Техническое обслуживание КТС</t>
  </si>
  <si>
    <t>0,002020-0,008930</t>
  </si>
  <si>
    <t xml:space="preserve">Физическая охрана </t>
  </si>
  <si>
    <t>Охрана объектов КТС</t>
  </si>
  <si>
    <t>Лабораторные исследования (вода, шум, освещение)</t>
  </si>
  <si>
    <t xml:space="preserve">Обновление программного обеспечения </t>
  </si>
  <si>
    <t>Обучение персонала (гигиеническое, охрана труда, пожарная безопасность, антитеррористическая защищенность и т.д.)</t>
  </si>
  <si>
    <t>Размещение информации в СМИ (отчет о результатах деятельности)</t>
  </si>
  <si>
    <t>0,002020-0,008928</t>
  </si>
  <si>
    <t>Огнезащитная обработка</t>
  </si>
  <si>
    <t>Подписка</t>
  </si>
  <si>
    <t>мин</t>
  </si>
  <si>
    <t>в сельских школах</t>
  </si>
  <si>
    <t>Приложение 7.4. Нормы материальных, технических и трудовых ресурсов, используемых для оказания муниципальных услуг</t>
  </si>
  <si>
    <t>Содержание общего имущества в многоквартирном доме - клубы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</si>
</sst>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#,##0.00000000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3" fillId="2" borderId="5" xfId="2" applyNumberFormat="1" applyFont="1" applyFill="1" applyBorder="1" applyAlignment="1"/>
    <xf numFmtId="0" fontId="4" fillId="2" borderId="0" xfId="0" applyFont="1" applyFill="1"/>
    <xf numFmtId="0" fontId="5" fillId="2" borderId="5" xfId="2" applyNumberFormat="1" applyFont="1" applyFill="1" applyBorder="1" applyAlignment="1"/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/>
    <xf numFmtId="0" fontId="4" fillId="0" borderId="0" xfId="0" applyFont="1" applyFill="1"/>
    <xf numFmtId="0" fontId="4" fillId="0" borderId="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4" fillId="2" borderId="3" xfId="0" applyFont="1" applyFill="1" applyBorder="1"/>
    <xf numFmtId="0" fontId="12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7" fillId="5" borderId="7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vertical="center" wrapText="1"/>
    </xf>
    <xf numFmtId="0" fontId="4" fillId="5" borderId="7" xfId="0" applyFont="1" applyFill="1" applyBorder="1"/>
    <xf numFmtId="0" fontId="4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vertical="center" wrapText="1"/>
    </xf>
    <xf numFmtId="164" fontId="7" fillId="5" borderId="7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vertical="center" wrapText="1"/>
    </xf>
    <xf numFmtId="165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164" fontId="4" fillId="5" borderId="7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vertical="center" wrapText="1"/>
    </xf>
    <xf numFmtId="0" fontId="3" fillId="0" borderId="5" xfId="2" applyNumberFormat="1" applyFont="1" applyFill="1" applyBorder="1" applyAlignment="1"/>
    <xf numFmtId="2" fontId="7" fillId="5" borderId="9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0" fontId="4" fillId="5" borderId="7" xfId="0" applyFont="1" applyFill="1" applyBorder="1" applyAlignment="1">
      <alignment wrapText="1"/>
    </xf>
    <xf numFmtId="164" fontId="4" fillId="0" borderId="7" xfId="0" applyNumberFormat="1" applyFont="1" applyFill="1" applyBorder="1" applyAlignment="1">
      <alignment horizontal="left" vertical="center" wrapText="1"/>
    </xf>
    <xf numFmtId="0" fontId="4" fillId="2" borderId="7" xfId="0" applyFont="1" applyFill="1" applyBorder="1"/>
    <xf numFmtId="0" fontId="4" fillId="5" borderId="10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4" fillId="2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C9F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87"/>
  <sheetViews>
    <sheetView tabSelected="1" zoomScale="85" zoomScaleNormal="85" workbookViewId="0">
      <pane xSplit="7" topLeftCell="H1" activePane="topRight" state="frozen"/>
      <selection pane="topRight" activeCell="E39" sqref="E39:E49"/>
    </sheetView>
  </sheetViews>
  <sheetFormatPr defaultColWidth="9.140625" defaultRowHeight="15" x14ac:dyDescent="0.25"/>
  <cols>
    <col min="1" max="1" width="9.140625" style="2"/>
    <col min="2" max="2" width="58.5703125" style="7" customWidth="1"/>
    <col min="3" max="3" width="12.5703125" style="7" customWidth="1"/>
    <col min="4" max="5" width="18.7109375" style="2" customWidth="1"/>
    <col min="6" max="6" width="26" style="2" customWidth="1"/>
    <col min="7" max="7" width="35.28515625" style="2" customWidth="1"/>
    <col min="8" max="19" width="13.85546875" style="2" customWidth="1"/>
    <col min="20" max="25" width="14.28515625" style="2" customWidth="1"/>
    <col min="26" max="16384" width="9.140625" style="2"/>
  </cols>
  <sheetData>
    <row r="1" spans="1:7" ht="42" customHeight="1" x14ac:dyDescent="0.3">
      <c r="A1" s="83" t="s">
        <v>40</v>
      </c>
      <c r="B1" s="83"/>
      <c r="C1" s="83"/>
      <c r="D1" s="83"/>
      <c r="E1" s="83"/>
      <c r="F1" s="83"/>
      <c r="G1" s="83"/>
    </row>
    <row r="2" spans="1:7" ht="19.5" customHeight="1" x14ac:dyDescent="0.3">
      <c r="A2" s="3" t="s">
        <v>54</v>
      </c>
      <c r="B2" s="6"/>
      <c r="C2" s="6"/>
      <c r="D2" s="1"/>
      <c r="E2" s="1"/>
      <c r="F2" s="1"/>
      <c r="G2" s="1"/>
    </row>
    <row r="3" spans="1:7" ht="25.5" x14ac:dyDescent="0.25">
      <c r="A3" s="5" t="s">
        <v>32</v>
      </c>
      <c r="B3" s="4" t="s">
        <v>0</v>
      </c>
      <c r="C3" s="4"/>
      <c r="D3" s="4" t="s">
        <v>1</v>
      </c>
      <c r="E3" s="4"/>
      <c r="F3" s="4" t="s">
        <v>2</v>
      </c>
      <c r="G3" s="4" t="s">
        <v>3</v>
      </c>
    </row>
    <row r="4" spans="1:7" x14ac:dyDescent="0.25">
      <c r="A4" s="84" t="s">
        <v>101</v>
      </c>
      <c r="B4" s="84"/>
      <c r="C4" s="84"/>
      <c r="D4" s="84"/>
      <c r="E4" s="84"/>
      <c r="F4" s="84"/>
      <c r="G4" s="84"/>
    </row>
    <row r="5" spans="1:7" x14ac:dyDescent="0.25">
      <c r="A5" s="71" t="s">
        <v>102</v>
      </c>
      <c r="B5" s="71"/>
      <c r="C5" s="71"/>
      <c r="D5" s="71"/>
      <c r="E5" s="71"/>
      <c r="F5" s="71"/>
      <c r="G5" s="71"/>
    </row>
    <row r="6" spans="1:7" ht="76.5" customHeight="1" x14ac:dyDescent="0.25">
      <c r="A6" s="14">
        <v>1</v>
      </c>
      <c r="B6" s="31" t="s">
        <v>6</v>
      </c>
      <c r="C6" s="82"/>
      <c r="D6" s="28" t="s">
        <v>98</v>
      </c>
      <c r="E6" s="82"/>
      <c r="F6" s="24">
        <v>797.27</v>
      </c>
      <c r="G6" s="25" t="s">
        <v>107</v>
      </c>
    </row>
    <row r="7" spans="1:7" ht="45" x14ac:dyDescent="0.25">
      <c r="A7" s="14">
        <v>2</v>
      </c>
      <c r="B7" s="31" t="s">
        <v>7</v>
      </c>
      <c r="C7" s="82"/>
      <c r="D7" s="28" t="s">
        <v>99</v>
      </c>
      <c r="E7" s="82"/>
      <c r="F7" s="24">
        <v>1.77</v>
      </c>
      <c r="G7" s="26" t="s">
        <v>106</v>
      </c>
    </row>
    <row r="8" spans="1:7" ht="24.95" customHeight="1" x14ac:dyDescent="0.25">
      <c r="A8" s="14">
        <v>3</v>
      </c>
      <c r="B8" s="31" t="s">
        <v>185</v>
      </c>
      <c r="C8" s="82"/>
      <c r="D8" s="28" t="s">
        <v>100</v>
      </c>
      <c r="E8" s="82"/>
      <c r="F8" s="24">
        <f>2.9*(365-158)/1000</f>
        <v>0.60029999999999994</v>
      </c>
      <c r="G8" s="85" t="s">
        <v>174</v>
      </c>
    </row>
    <row r="9" spans="1:7" ht="24.95" customHeight="1" x14ac:dyDescent="0.25">
      <c r="A9" s="14">
        <v>4</v>
      </c>
      <c r="B9" s="31" t="s">
        <v>186</v>
      </c>
      <c r="C9" s="82"/>
      <c r="D9" s="28" t="s">
        <v>99</v>
      </c>
      <c r="E9" s="82"/>
      <c r="F9" s="24">
        <f>F8*0.065</f>
        <v>3.9019499999999999E-2</v>
      </c>
      <c r="G9" s="85"/>
    </row>
    <row r="10" spans="1:7" ht="24.95" customHeight="1" x14ac:dyDescent="0.25">
      <c r="A10" s="14">
        <v>5</v>
      </c>
      <c r="B10" s="31" t="s">
        <v>8</v>
      </c>
      <c r="C10" s="82"/>
      <c r="D10" s="28" t="s">
        <v>100</v>
      </c>
      <c r="E10" s="82"/>
      <c r="F10" s="24">
        <f>9.1*(365-158)/1000</f>
        <v>1.8836999999999997</v>
      </c>
      <c r="G10" s="85"/>
    </row>
    <row r="11" spans="1:7" ht="24.95" customHeight="1" x14ac:dyDescent="0.25">
      <c r="A11" s="14">
        <v>6</v>
      </c>
      <c r="B11" s="31" t="s">
        <v>9</v>
      </c>
      <c r="C11" s="82"/>
      <c r="D11" s="28" t="s">
        <v>100</v>
      </c>
      <c r="E11" s="82"/>
      <c r="F11" s="24">
        <f>12*(365-158)/1000</f>
        <v>2.484</v>
      </c>
      <c r="G11" s="85"/>
    </row>
    <row r="12" spans="1:7" ht="24.95" customHeight="1" x14ac:dyDescent="0.25">
      <c r="A12" s="14">
        <v>7</v>
      </c>
      <c r="B12" s="31" t="s">
        <v>184</v>
      </c>
      <c r="C12" s="82"/>
      <c r="D12" s="28" t="s">
        <v>100</v>
      </c>
      <c r="E12" s="82"/>
      <c r="F12" s="24">
        <f>12*(365-158)/1000</f>
        <v>2.484</v>
      </c>
      <c r="G12" s="85"/>
    </row>
    <row r="13" spans="1:7" x14ac:dyDescent="0.25">
      <c r="A13" s="72" t="s">
        <v>103</v>
      </c>
      <c r="B13" s="73"/>
      <c r="C13" s="73"/>
      <c r="D13" s="73"/>
      <c r="E13" s="73"/>
      <c r="F13" s="73"/>
      <c r="G13" s="74"/>
    </row>
    <row r="14" spans="1:7" ht="62.25" customHeight="1" x14ac:dyDescent="0.25">
      <c r="A14" s="14">
        <v>8</v>
      </c>
      <c r="B14" s="27" t="s">
        <v>10</v>
      </c>
      <c r="C14" s="84"/>
      <c r="D14" s="28" t="s">
        <v>100</v>
      </c>
      <c r="E14" s="84"/>
      <c r="F14" s="29">
        <v>0.26400000000000001</v>
      </c>
      <c r="G14" s="30" t="s">
        <v>173</v>
      </c>
    </row>
    <row r="15" spans="1:7" x14ac:dyDescent="0.25">
      <c r="A15" s="14">
        <v>9</v>
      </c>
      <c r="B15" s="31" t="s">
        <v>14</v>
      </c>
      <c r="C15" s="84"/>
      <c r="D15" s="29" t="s">
        <v>24</v>
      </c>
      <c r="E15" s="84"/>
      <c r="F15" s="29" t="s">
        <v>179</v>
      </c>
      <c r="G15" s="68" t="s">
        <v>25</v>
      </c>
    </row>
    <row r="16" spans="1:7" ht="18" customHeight="1" x14ac:dyDescent="0.25">
      <c r="A16" s="14">
        <v>10</v>
      </c>
      <c r="B16" s="27" t="s">
        <v>192</v>
      </c>
      <c r="C16" s="84"/>
      <c r="D16" s="29" t="s">
        <v>24</v>
      </c>
      <c r="E16" s="84"/>
      <c r="F16" s="29" t="s">
        <v>179</v>
      </c>
      <c r="G16" s="69"/>
    </row>
    <row r="17" spans="1:7" ht="15" customHeight="1" x14ac:dyDescent="0.25">
      <c r="A17" s="14">
        <v>11</v>
      </c>
      <c r="B17" s="31" t="s">
        <v>193</v>
      </c>
      <c r="C17" s="84"/>
      <c r="D17" s="29" t="s">
        <v>24</v>
      </c>
      <c r="E17" s="84"/>
      <c r="F17" s="29" t="s">
        <v>179</v>
      </c>
      <c r="G17" s="69"/>
    </row>
    <row r="18" spans="1:7" x14ac:dyDescent="0.25">
      <c r="A18" s="14">
        <v>12</v>
      </c>
      <c r="B18" s="27" t="s">
        <v>191</v>
      </c>
      <c r="C18" s="84"/>
      <c r="D18" s="29" t="s">
        <v>24</v>
      </c>
      <c r="E18" s="84"/>
      <c r="F18" s="29" t="s">
        <v>179</v>
      </c>
      <c r="G18" s="69"/>
    </row>
    <row r="19" spans="1:7" x14ac:dyDescent="0.25">
      <c r="A19" s="14">
        <v>13</v>
      </c>
      <c r="B19" s="27" t="s">
        <v>187</v>
      </c>
      <c r="C19" s="84"/>
      <c r="D19" s="29" t="s">
        <v>24</v>
      </c>
      <c r="E19" s="84"/>
      <c r="F19" s="29" t="s">
        <v>179</v>
      </c>
      <c r="G19" s="69"/>
    </row>
    <row r="20" spans="1:7" x14ac:dyDescent="0.25">
      <c r="A20" s="14">
        <v>14</v>
      </c>
      <c r="B20" s="27" t="s">
        <v>195</v>
      </c>
      <c r="C20" s="84"/>
      <c r="D20" s="29" t="s">
        <v>24</v>
      </c>
      <c r="E20" s="84"/>
      <c r="F20" s="29" t="s">
        <v>197</v>
      </c>
      <c r="G20" s="69"/>
    </row>
    <row r="21" spans="1:7" x14ac:dyDescent="0.25">
      <c r="A21" s="14">
        <v>15</v>
      </c>
      <c r="B21" s="27" t="s">
        <v>11</v>
      </c>
      <c r="C21" s="84"/>
      <c r="D21" s="29" t="s">
        <v>24</v>
      </c>
      <c r="E21" s="84"/>
      <c r="F21" s="29" t="s">
        <v>179</v>
      </c>
      <c r="G21" s="69"/>
    </row>
    <row r="22" spans="1:7" x14ac:dyDescent="0.25">
      <c r="A22" s="14">
        <v>15</v>
      </c>
      <c r="B22" s="27" t="s">
        <v>12</v>
      </c>
      <c r="C22" s="84"/>
      <c r="D22" s="29" t="s">
        <v>24</v>
      </c>
      <c r="E22" s="84"/>
      <c r="F22" s="29" t="s">
        <v>179</v>
      </c>
      <c r="G22" s="69"/>
    </row>
    <row r="23" spans="1:7" x14ac:dyDescent="0.25">
      <c r="A23" s="14">
        <v>16</v>
      </c>
      <c r="B23" s="43" t="s">
        <v>188</v>
      </c>
      <c r="C23" s="84"/>
      <c r="D23" s="29" t="s">
        <v>24</v>
      </c>
      <c r="E23" s="84"/>
      <c r="F23" s="29" t="s">
        <v>197</v>
      </c>
      <c r="G23" s="69"/>
    </row>
    <row r="24" spans="1:7" x14ac:dyDescent="0.25">
      <c r="A24" s="14">
        <v>17</v>
      </c>
      <c r="B24" s="27" t="s">
        <v>13</v>
      </c>
      <c r="C24" s="84"/>
      <c r="D24" s="29" t="s">
        <v>24</v>
      </c>
      <c r="E24" s="84"/>
      <c r="F24" s="29" t="s">
        <v>179</v>
      </c>
      <c r="G24" s="69"/>
    </row>
    <row r="25" spans="1:7" x14ac:dyDescent="0.25">
      <c r="A25" s="14">
        <v>18</v>
      </c>
      <c r="B25" s="27" t="s">
        <v>182</v>
      </c>
      <c r="C25" s="84"/>
      <c r="D25" s="29" t="s">
        <v>24</v>
      </c>
      <c r="E25" s="84"/>
      <c r="F25" s="29" t="s">
        <v>179</v>
      </c>
      <c r="G25" s="69"/>
    </row>
    <row r="26" spans="1:7" x14ac:dyDescent="0.25">
      <c r="A26" s="44">
        <v>19</v>
      </c>
      <c r="B26" s="45" t="s">
        <v>181</v>
      </c>
      <c r="C26" s="84"/>
      <c r="D26" s="46" t="s">
        <v>24</v>
      </c>
      <c r="E26" s="84"/>
      <c r="F26" s="46" t="s">
        <v>179</v>
      </c>
      <c r="G26" s="69"/>
    </row>
    <row r="27" spans="1:7" x14ac:dyDescent="0.25">
      <c r="A27" s="71" t="s">
        <v>104</v>
      </c>
      <c r="B27" s="71"/>
      <c r="C27" s="71"/>
      <c r="D27" s="71"/>
      <c r="E27" s="71"/>
      <c r="F27" s="71"/>
      <c r="G27" s="71"/>
    </row>
    <row r="28" spans="1:7" x14ac:dyDescent="0.25">
      <c r="A28" s="47">
        <v>20</v>
      </c>
      <c r="B28" s="48" t="s">
        <v>189</v>
      </c>
      <c r="C28" s="82"/>
      <c r="D28" s="50" t="s">
        <v>24</v>
      </c>
      <c r="E28" s="82"/>
      <c r="F28" s="50" t="s">
        <v>179</v>
      </c>
      <c r="G28" s="81" t="s">
        <v>25</v>
      </c>
    </row>
    <row r="29" spans="1:7" x14ac:dyDescent="0.25">
      <c r="A29" s="14">
        <v>21</v>
      </c>
      <c r="B29" s="48" t="s">
        <v>190</v>
      </c>
      <c r="C29" s="82"/>
      <c r="D29" s="29" t="s">
        <v>24</v>
      </c>
      <c r="E29" s="82"/>
      <c r="F29" s="29" t="s">
        <v>179</v>
      </c>
      <c r="G29" s="81"/>
    </row>
    <row r="30" spans="1:7" x14ac:dyDescent="0.25">
      <c r="A30" s="14">
        <v>22</v>
      </c>
      <c r="B30" s="49" t="s">
        <v>196</v>
      </c>
      <c r="C30" s="82"/>
      <c r="D30" s="29" t="s">
        <v>24</v>
      </c>
      <c r="E30" s="82"/>
      <c r="F30" s="29" t="s">
        <v>197</v>
      </c>
      <c r="G30" s="81"/>
    </row>
    <row r="31" spans="1:7" x14ac:dyDescent="0.25">
      <c r="A31" s="14">
        <v>23</v>
      </c>
      <c r="B31" s="48" t="s">
        <v>18</v>
      </c>
      <c r="C31" s="82"/>
      <c r="D31" s="29" t="s">
        <v>26</v>
      </c>
      <c r="E31" s="82"/>
      <c r="F31" s="29" t="s">
        <v>27</v>
      </c>
      <c r="G31" s="81"/>
    </row>
    <row r="32" spans="1:7" x14ac:dyDescent="0.25">
      <c r="A32" s="14">
        <v>24</v>
      </c>
      <c r="B32" s="48" t="s">
        <v>19</v>
      </c>
      <c r="C32" s="82"/>
      <c r="D32" s="29" t="s">
        <v>26</v>
      </c>
      <c r="E32" s="82"/>
      <c r="F32" s="29" t="s">
        <v>194</v>
      </c>
      <c r="G32" s="81"/>
    </row>
    <row r="33" spans="1:7" ht="30" x14ac:dyDescent="0.25">
      <c r="A33" s="14">
        <v>25</v>
      </c>
      <c r="B33" s="48" t="s">
        <v>183</v>
      </c>
      <c r="C33" s="82"/>
      <c r="D33" s="29" t="s">
        <v>26</v>
      </c>
      <c r="E33" s="82"/>
      <c r="F33" s="29" t="s">
        <v>21</v>
      </c>
      <c r="G33" s="81"/>
    </row>
    <row r="34" spans="1:7" x14ac:dyDescent="0.25">
      <c r="A34" s="72" t="s">
        <v>105</v>
      </c>
      <c r="B34" s="73"/>
      <c r="C34" s="73"/>
      <c r="D34" s="73"/>
      <c r="E34" s="73"/>
      <c r="F34" s="73"/>
      <c r="G34" s="74"/>
    </row>
    <row r="35" spans="1:7" x14ac:dyDescent="0.25">
      <c r="A35" s="14">
        <v>26</v>
      </c>
      <c r="B35" s="51" t="s">
        <v>28</v>
      </c>
      <c r="C35" s="95"/>
      <c r="D35" s="29" t="s">
        <v>30</v>
      </c>
      <c r="E35" s="95"/>
      <c r="F35" s="29" t="s">
        <v>5</v>
      </c>
      <c r="G35" s="80"/>
    </row>
    <row r="36" spans="1:7" ht="25.5" x14ac:dyDescent="0.25">
      <c r="A36" s="14">
        <v>27</v>
      </c>
      <c r="B36" s="51" t="s">
        <v>51</v>
      </c>
      <c r="C36" s="95"/>
      <c r="D36" s="29" t="s">
        <v>207</v>
      </c>
      <c r="E36" s="95"/>
      <c r="F36" s="29">
        <v>1</v>
      </c>
      <c r="G36" s="80"/>
    </row>
    <row r="37" spans="1:7" x14ac:dyDescent="0.25">
      <c r="A37" s="14">
        <v>28</v>
      </c>
      <c r="B37" s="51" t="s">
        <v>15</v>
      </c>
      <c r="C37" s="95"/>
      <c r="D37" s="29" t="s">
        <v>24</v>
      </c>
      <c r="E37" s="95"/>
      <c r="F37" s="29" t="s">
        <v>179</v>
      </c>
      <c r="G37" s="80"/>
    </row>
    <row r="38" spans="1:7" x14ac:dyDescent="0.25">
      <c r="A38" s="72" t="s">
        <v>172</v>
      </c>
      <c r="B38" s="73"/>
      <c r="C38" s="73"/>
      <c r="D38" s="73"/>
      <c r="E38" s="73"/>
      <c r="F38" s="73"/>
      <c r="G38" s="74"/>
    </row>
    <row r="39" spans="1:7" x14ac:dyDescent="0.25">
      <c r="A39" s="14">
        <v>29</v>
      </c>
      <c r="B39" s="27" t="s">
        <v>198</v>
      </c>
      <c r="C39" s="82"/>
      <c r="D39" s="29" t="s">
        <v>24</v>
      </c>
      <c r="E39" s="82"/>
      <c r="F39" s="29" t="s">
        <v>179</v>
      </c>
      <c r="G39" s="68" t="s">
        <v>109</v>
      </c>
    </row>
    <row r="40" spans="1:7" ht="15" customHeight="1" x14ac:dyDescent="0.25">
      <c r="A40" s="14">
        <v>30</v>
      </c>
      <c r="B40" s="27" t="s">
        <v>16</v>
      </c>
      <c r="C40" s="82"/>
      <c r="D40" s="29" t="s">
        <v>30</v>
      </c>
      <c r="E40" s="82"/>
      <c r="F40" s="53">
        <v>0.1</v>
      </c>
      <c r="G40" s="69"/>
    </row>
    <row r="41" spans="1:7" ht="15" customHeight="1" x14ac:dyDescent="0.25">
      <c r="A41" s="14">
        <v>31</v>
      </c>
      <c r="B41" s="27" t="s">
        <v>199</v>
      </c>
      <c r="C41" s="82"/>
      <c r="D41" s="29" t="s">
        <v>24</v>
      </c>
      <c r="E41" s="82"/>
      <c r="F41" s="29" t="s">
        <v>179</v>
      </c>
      <c r="G41" s="69"/>
    </row>
    <row r="42" spans="1:7" x14ac:dyDescent="0.25">
      <c r="A42" s="14">
        <v>32</v>
      </c>
      <c r="B42" s="27" t="s">
        <v>200</v>
      </c>
      <c r="C42" s="82"/>
      <c r="D42" s="29" t="s">
        <v>24</v>
      </c>
      <c r="E42" s="82"/>
      <c r="F42" s="29" t="s">
        <v>179</v>
      </c>
      <c r="G42" s="69"/>
    </row>
    <row r="43" spans="1:7" x14ac:dyDescent="0.25">
      <c r="A43" s="14">
        <v>33</v>
      </c>
      <c r="B43" s="27" t="s">
        <v>201</v>
      </c>
      <c r="C43" s="82"/>
      <c r="D43" s="29" t="s">
        <v>24</v>
      </c>
      <c r="E43" s="82"/>
      <c r="F43" s="29" t="s">
        <v>179</v>
      </c>
      <c r="G43" s="69"/>
    </row>
    <row r="44" spans="1:7" ht="30" x14ac:dyDescent="0.25">
      <c r="A44" s="14">
        <v>34</v>
      </c>
      <c r="B44" s="27" t="s">
        <v>202</v>
      </c>
      <c r="C44" s="82"/>
      <c r="D44" s="29" t="s">
        <v>30</v>
      </c>
      <c r="E44" s="82"/>
      <c r="F44" s="29" t="s">
        <v>5</v>
      </c>
      <c r="G44" s="69"/>
    </row>
    <row r="45" spans="1:7" x14ac:dyDescent="0.25">
      <c r="A45" s="14">
        <v>35</v>
      </c>
      <c r="B45" s="27" t="s">
        <v>17</v>
      </c>
      <c r="C45" s="82"/>
      <c r="D45" s="29" t="s">
        <v>29</v>
      </c>
      <c r="E45" s="82"/>
      <c r="F45" s="53">
        <v>6.8539471972948365E-2</v>
      </c>
      <c r="G45" s="69"/>
    </row>
    <row r="46" spans="1:7" ht="30" x14ac:dyDescent="0.25">
      <c r="A46" s="14">
        <v>36</v>
      </c>
      <c r="B46" s="62" t="s">
        <v>203</v>
      </c>
      <c r="C46" s="82"/>
      <c r="D46" s="29" t="s">
        <v>24</v>
      </c>
      <c r="E46" s="82"/>
      <c r="F46" s="29" t="s">
        <v>204</v>
      </c>
      <c r="G46" s="69"/>
    </row>
    <row r="47" spans="1:7" x14ac:dyDescent="0.25">
      <c r="A47" s="14">
        <v>37</v>
      </c>
      <c r="B47" s="45" t="s">
        <v>205</v>
      </c>
      <c r="C47" s="82"/>
      <c r="D47" s="29" t="s">
        <v>24</v>
      </c>
      <c r="E47" s="82"/>
      <c r="F47" s="29" t="s">
        <v>179</v>
      </c>
      <c r="G47" s="69"/>
    </row>
    <row r="48" spans="1:7" x14ac:dyDescent="0.25">
      <c r="A48" s="14">
        <v>38</v>
      </c>
      <c r="B48" s="48" t="s">
        <v>206</v>
      </c>
      <c r="C48" s="82"/>
      <c r="D48" s="29" t="s">
        <v>24</v>
      </c>
      <c r="E48" s="82"/>
      <c r="F48" s="29" t="s">
        <v>179</v>
      </c>
      <c r="G48" s="69"/>
    </row>
    <row r="49" spans="1:7" ht="30" x14ac:dyDescent="0.25">
      <c r="A49" s="14">
        <v>39</v>
      </c>
      <c r="B49" s="48" t="s">
        <v>33</v>
      </c>
      <c r="C49" s="82"/>
      <c r="D49" s="29" t="s">
        <v>24</v>
      </c>
      <c r="E49" s="82"/>
      <c r="F49" s="29" t="s">
        <v>179</v>
      </c>
      <c r="G49" s="36" t="s">
        <v>35</v>
      </c>
    </row>
    <row r="50" spans="1:7" x14ac:dyDescent="0.25">
      <c r="A50" s="72" t="s">
        <v>110</v>
      </c>
      <c r="B50" s="73"/>
      <c r="C50" s="73"/>
      <c r="D50" s="73"/>
      <c r="E50" s="73"/>
      <c r="F50" s="73"/>
      <c r="G50" s="74"/>
    </row>
    <row r="51" spans="1:7" ht="30" x14ac:dyDescent="0.25">
      <c r="A51" s="17">
        <v>40</v>
      </c>
      <c r="B51" s="54" t="s">
        <v>112</v>
      </c>
      <c r="C51" s="14">
        <v>119</v>
      </c>
      <c r="D51" s="35" t="s">
        <v>170</v>
      </c>
      <c r="E51" s="38">
        <v>8457</v>
      </c>
      <c r="F51" s="55">
        <f>C51/$E$51</f>
        <v>1.4071183634858696E-2</v>
      </c>
      <c r="G51" s="75" t="s">
        <v>134</v>
      </c>
    </row>
    <row r="52" spans="1:7" ht="30" x14ac:dyDescent="0.25">
      <c r="A52" s="17">
        <v>41</v>
      </c>
      <c r="B52" s="54" t="s">
        <v>113</v>
      </c>
      <c r="C52" s="14">
        <f>132*12</f>
        <v>1584</v>
      </c>
      <c r="D52" s="35" t="s">
        <v>170</v>
      </c>
      <c r="E52" s="36" t="s">
        <v>130</v>
      </c>
      <c r="F52" s="55">
        <f t="shared" ref="F52:F66" si="0">C52/$E$51</f>
        <v>0.18730046115643845</v>
      </c>
      <c r="G52" s="76"/>
    </row>
    <row r="53" spans="1:7" ht="30" x14ac:dyDescent="0.25">
      <c r="A53" s="17">
        <v>42</v>
      </c>
      <c r="B53" s="54" t="s">
        <v>114</v>
      </c>
      <c r="C53" s="14">
        <v>12</v>
      </c>
      <c r="D53" s="35" t="s">
        <v>170</v>
      </c>
      <c r="E53" s="14"/>
      <c r="F53" s="55">
        <f t="shared" si="0"/>
        <v>1.4189428875487761E-3</v>
      </c>
      <c r="G53" s="76"/>
    </row>
    <row r="54" spans="1:7" ht="30" x14ac:dyDescent="0.25">
      <c r="A54" s="17">
        <v>43</v>
      </c>
      <c r="B54" s="54" t="s">
        <v>115</v>
      </c>
      <c r="C54" s="14">
        <v>15</v>
      </c>
      <c r="D54" s="35" t="s">
        <v>170</v>
      </c>
      <c r="E54" s="14" t="s">
        <v>124</v>
      </c>
      <c r="F54" s="55">
        <f>C54/$E$51/2</f>
        <v>8.8683930471798505E-4</v>
      </c>
      <c r="G54" s="76"/>
    </row>
    <row r="55" spans="1:7" ht="30" x14ac:dyDescent="0.25">
      <c r="A55" s="17">
        <v>44</v>
      </c>
      <c r="B55" s="54" t="s">
        <v>116</v>
      </c>
      <c r="C55" s="14">
        <v>92</v>
      </c>
      <c r="D55" s="35" t="s">
        <v>170</v>
      </c>
      <c r="E55" s="14"/>
      <c r="F55" s="55">
        <f t="shared" si="0"/>
        <v>1.087856213787395E-2</v>
      </c>
      <c r="G55" s="76"/>
    </row>
    <row r="56" spans="1:7" ht="30" x14ac:dyDescent="0.25">
      <c r="A56" s="17">
        <v>45</v>
      </c>
      <c r="B56" s="54" t="s">
        <v>117</v>
      </c>
      <c r="C56" s="14">
        <v>27</v>
      </c>
      <c r="D56" s="35" t="s">
        <v>170</v>
      </c>
      <c r="E56" s="14"/>
      <c r="F56" s="55">
        <f t="shared" si="0"/>
        <v>3.1926214969847464E-3</v>
      </c>
      <c r="G56" s="76"/>
    </row>
    <row r="57" spans="1:7" ht="30" x14ac:dyDescent="0.25">
      <c r="A57" s="17">
        <v>46</v>
      </c>
      <c r="B57" s="54" t="s">
        <v>118</v>
      </c>
      <c r="C57" s="14">
        <v>35</v>
      </c>
      <c r="D57" s="35" t="s">
        <v>170</v>
      </c>
      <c r="E57" s="14"/>
      <c r="F57" s="55">
        <f t="shared" si="0"/>
        <v>4.1385834220172635E-3</v>
      </c>
      <c r="G57" s="76"/>
    </row>
    <row r="58" spans="1:7" ht="30" x14ac:dyDescent="0.25">
      <c r="A58" s="17">
        <v>47</v>
      </c>
      <c r="B58" s="54" t="s">
        <v>119</v>
      </c>
      <c r="C58" s="14">
        <v>102</v>
      </c>
      <c r="D58" s="35" t="s">
        <v>170</v>
      </c>
      <c r="E58" s="14"/>
      <c r="F58" s="55">
        <f t="shared" si="0"/>
        <v>1.2061014544164597E-2</v>
      </c>
      <c r="G58" s="76"/>
    </row>
    <row r="59" spans="1:7" ht="30" x14ac:dyDescent="0.25">
      <c r="A59" s="17">
        <v>48</v>
      </c>
      <c r="B59" s="54" t="s">
        <v>120</v>
      </c>
      <c r="C59" s="14">
        <v>12</v>
      </c>
      <c r="D59" s="35" t="s">
        <v>170</v>
      </c>
      <c r="E59" s="14"/>
      <c r="F59" s="55">
        <f t="shared" si="0"/>
        <v>1.4189428875487761E-3</v>
      </c>
      <c r="G59" s="76"/>
    </row>
    <row r="60" spans="1:7" ht="30" x14ac:dyDescent="0.25">
      <c r="A60" s="17">
        <v>49</v>
      </c>
      <c r="B60" s="54" t="s">
        <v>121</v>
      </c>
      <c r="C60" s="14">
        <v>15</v>
      </c>
      <c r="D60" s="35" t="s">
        <v>170</v>
      </c>
      <c r="E60" s="14"/>
      <c r="F60" s="55">
        <f t="shared" si="0"/>
        <v>1.7736786094359701E-3</v>
      </c>
      <c r="G60" s="76"/>
    </row>
    <row r="61" spans="1:7" ht="30" x14ac:dyDescent="0.25">
      <c r="A61" s="17">
        <v>50</v>
      </c>
      <c r="B61" s="54" t="s">
        <v>122</v>
      </c>
      <c r="C61" s="14">
        <v>25</v>
      </c>
      <c r="D61" s="35" t="s">
        <v>170</v>
      </c>
      <c r="E61" s="14"/>
      <c r="F61" s="55">
        <f t="shared" si="0"/>
        <v>2.9561310157266169E-3</v>
      </c>
      <c r="G61" s="76"/>
    </row>
    <row r="62" spans="1:7" ht="30" x14ac:dyDescent="0.25">
      <c r="A62" s="17">
        <v>51</v>
      </c>
      <c r="B62" s="54" t="s">
        <v>123</v>
      </c>
      <c r="C62" s="14">
        <v>27</v>
      </c>
      <c r="D62" s="35" t="s">
        <v>170</v>
      </c>
      <c r="E62" s="14" t="s">
        <v>124</v>
      </c>
      <c r="F62" s="55">
        <f>C62/$E$51/2</f>
        <v>1.5963107484923732E-3</v>
      </c>
      <c r="G62" s="76"/>
    </row>
    <row r="63" spans="1:7" ht="30" x14ac:dyDescent="0.25">
      <c r="A63" s="17">
        <v>52</v>
      </c>
      <c r="B63" s="54" t="s">
        <v>125</v>
      </c>
      <c r="C63" s="14">
        <f>12*12</f>
        <v>144</v>
      </c>
      <c r="D63" s="35" t="s">
        <v>169</v>
      </c>
      <c r="E63" s="14" t="s">
        <v>127</v>
      </c>
      <c r="F63" s="55">
        <f t="shared" si="0"/>
        <v>1.7027314650585313E-2</v>
      </c>
      <c r="G63" s="76"/>
    </row>
    <row r="64" spans="1:7" ht="30" x14ac:dyDescent="0.25">
      <c r="A64" s="17">
        <v>53</v>
      </c>
      <c r="B64" s="54" t="s">
        <v>126</v>
      </c>
      <c r="C64" s="14">
        <f>129*12</f>
        <v>1548</v>
      </c>
      <c r="D64" s="35" t="s">
        <v>169</v>
      </c>
      <c r="E64" s="14" t="s">
        <v>127</v>
      </c>
      <c r="F64" s="55">
        <f t="shared" si="0"/>
        <v>0.18304363249379213</v>
      </c>
      <c r="G64" s="76"/>
    </row>
    <row r="65" spans="1:7" ht="30" x14ac:dyDescent="0.25">
      <c r="A65" s="17">
        <v>54</v>
      </c>
      <c r="B65" s="54" t="s">
        <v>128</v>
      </c>
      <c r="C65" s="14">
        <f>25*12</f>
        <v>300</v>
      </c>
      <c r="D65" s="35" t="s">
        <v>169</v>
      </c>
      <c r="E65" s="14" t="s">
        <v>127</v>
      </c>
      <c r="F65" s="55">
        <f t="shared" si="0"/>
        <v>3.5473572188719403E-2</v>
      </c>
      <c r="G65" s="76"/>
    </row>
    <row r="66" spans="1:7" ht="30" x14ac:dyDescent="0.25">
      <c r="A66" s="17">
        <v>55</v>
      </c>
      <c r="B66" s="54" t="s">
        <v>129</v>
      </c>
      <c r="C66" s="14">
        <f>726*12</f>
        <v>8712</v>
      </c>
      <c r="D66" s="35" t="s">
        <v>170</v>
      </c>
      <c r="E66" s="36" t="s">
        <v>130</v>
      </c>
      <c r="F66" s="55">
        <f t="shared" si="0"/>
        <v>1.0301525363604116</v>
      </c>
      <c r="G66" s="76"/>
    </row>
    <row r="67" spans="1:7" x14ac:dyDescent="0.25">
      <c r="A67" s="72" t="s">
        <v>111</v>
      </c>
      <c r="B67" s="73"/>
      <c r="C67" s="73"/>
      <c r="D67" s="73"/>
      <c r="E67" s="73"/>
      <c r="F67" s="73"/>
      <c r="G67" s="74"/>
    </row>
    <row r="68" spans="1:7" x14ac:dyDescent="0.25">
      <c r="A68" s="18">
        <v>56</v>
      </c>
      <c r="B68" s="56" t="s">
        <v>140</v>
      </c>
      <c r="C68" s="40">
        <v>10</v>
      </c>
      <c r="D68" s="33"/>
      <c r="E68" s="33"/>
      <c r="F68" s="33"/>
      <c r="G68" s="20"/>
    </row>
    <row r="69" spans="1:7" x14ac:dyDescent="0.25">
      <c r="A69" s="18">
        <v>57</v>
      </c>
      <c r="B69" s="56" t="s">
        <v>155</v>
      </c>
      <c r="C69" s="40"/>
      <c r="D69" s="33"/>
      <c r="E69" s="33"/>
      <c r="F69" s="33"/>
      <c r="G69" s="20"/>
    </row>
    <row r="70" spans="1:7" x14ac:dyDescent="0.25">
      <c r="A70" s="22">
        <v>58</v>
      </c>
      <c r="B70" s="56" t="s">
        <v>156</v>
      </c>
      <c r="C70" s="40">
        <f>1/49</f>
        <v>2.0408163265306121E-2</v>
      </c>
      <c r="D70" s="34">
        <f>1/17</f>
        <v>5.8823529411764705E-2</v>
      </c>
      <c r="E70" s="33"/>
      <c r="F70" s="40" t="s">
        <v>165</v>
      </c>
      <c r="G70" s="20"/>
    </row>
    <row r="71" spans="1:7" x14ac:dyDescent="0.25">
      <c r="A71" s="22">
        <v>59</v>
      </c>
      <c r="B71" s="56" t="s">
        <v>157</v>
      </c>
      <c r="C71" s="40">
        <v>10</v>
      </c>
      <c r="D71" s="33"/>
      <c r="E71" s="33"/>
      <c r="F71" s="33"/>
      <c r="G71" s="20"/>
    </row>
    <row r="72" spans="1:7" x14ac:dyDescent="0.25">
      <c r="A72" s="22">
        <v>60</v>
      </c>
      <c r="B72" s="56" t="s">
        <v>158</v>
      </c>
      <c r="C72" s="40">
        <v>10</v>
      </c>
      <c r="D72" s="33"/>
      <c r="E72" s="33"/>
      <c r="F72" s="33"/>
      <c r="G72" s="20"/>
    </row>
    <row r="73" spans="1:7" x14ac:dyDescent="0.25">
      <c r="A73" s="22">
        <v>61</v>
      </c>
      <c r="B73" s="56" t="s">
        <v>159</v>
      </c>
      <c r="C73" s="40">
        <f>1/39</f>
        <v>2.564102564102564E-2</v>
      </c>
      <c r="D73" s="33">
        <f>1/11</f>
        <v>9.0909090909090912E-2</v>
      </c>
      <c r="E73" s="33"/>
      <c r="F73" s="40" t="s">
        <v>166</v>
      </c>
      <c r="G73" s="20"/>
    </row>
    <row r="74" spans="1:7" x14ac:dyDescent="0.25">
      <c r="A74" s="22">
        <v>62</v>
      </c>
      <c r="B74" s="56" t="s">
        <v>160</v>
      </c>
      <c r="C74" s="40">
        <v>10</v>
      </c>
      <c r="D74" s="33"/>
      <c r="E74" s="33"/>
      <c r="F74" s="33"/>
      <c r="G74" s="20"/>
    </row>
    <row r="75" spans="1:7" x14ac:dyDescent="0.25">
      <c r="A75" s="22">
        <v>63</v>
      </c>
      <c r="B75" s="31" t="s">
        <v>161</v>
      </c>
      <c r="C75" s="41" t="s">
        <v>164</v>
      </c>
      <c r="D75" s="33"/>
      <c r="E75" s="33"/>
      <c r="F75" s="33"/>
      <c r="G75" s="20"/>
    </row>
    <row r="76" spans="1:7" x14ac:dyDescent="0.25">
      <c r="A76" s="22">
        <v>64</v>
      </c>
      <c r="B76" s="56" t="s">
        <v>162</v>
      </c>
      <c r="C76" s="40">
        <v>10</v>
      </c>
      <c r="D76" s="33"/>
      <c r="E76" s="33"/>
      <c r="F76" s="33"/>
      <c r="G76" s="20"/>
    </row>
    <row r="77" spans="1:7" x14ac:dyDescent="0.25">
      <c r="A77" s="18">
        <v>65</v>
      </c>
      <c r="B77" s="56" t="s">
        <v>163</v>
      </c>
      <c r="C77" s="40">
        <v>10</v>
      </c>
      <c r="D77" s="33"/>
      <c r="E77" s="33"/>
      <c r="F77" s="33"/>
      <c r="G77" s="20"/>
    </row>
    <row r="78" spans="1:7" ht="44.25" customHeight="1" x14ac:dyDescent="0.25">
      <c r="A78" s="19">
        <v>66</v>
      </c>
      <c r="B78" s="31" t="s">
        <v>150</v>
      </c>
      <c r="C78" s="77" t="s">
        <v>153</v>
      </c>
      <c r="D78" s="77"/>
      <c r="E78" s="77"/>
      <c r="F78" s="77"/>
      <c r="G78" s="78"/>
    </row>
    <row r="79" spans="1:7" ht="30.75" customHeight="1" x14ac:dyDescent="0.25">
      <c r="A79" s="19">
        <v>67</v>
      </c>
      <c r="B79" s="56" t="s">
        <v>151</v>
      </c>
      <c r="C79" s="79" t="s">
        <v>152</v>
      </c>
      <c r="D79" s="77"/>
      <c r="E79" s="77"/>
      <c r="F79" s="77"/>
      <c r="G79" s="78"/>
    </row>
    <row r="80" spans="1:7" x14ac:dyDescent="0.25">
      <c r="A80" s="17">
        <v>68</v>
      </c>
      <c r="B80" s="56" t="s">
        <v>22</v>
      </c>
      <c r="C80" s="42">
        <v>10</v>
      </c>
      <c r="D80" s="29" t="s">
        <v>4</v>
      </c>
      <c r="E80" s="14"/>
      <c r="F80" s="53">
        <v>1.375687843921961E-3</v>
      </c>
      <c r="G80" s="68" t="s">
        <v>61</v>
      </c>
    </row>
    <row r="81" spans="1:7" x14ac:dyDescent="0.25">
      <c r="A81" s="17">
        <v>69</v>
      </c>
      <c r="B81" s="56" t="s">
        <v>23</v>
      </c>
      <c r="C81" s="42"/>
      <c r="D81" s="29" t="s">
        <v>4</v>
      </c>
      <c r="E81" s="14"/>
      <c r="F81" s="53">
        <v>2.6263131565782893E-3</v>
      </c>
      <c r="G81" s="69"/>
    </row>
    <row r="82" spans="1:7" x14ac:dyDescent="0.25">
      <c r="A82" s="17">
        <v>70</v>
      </c>
      <c r="B82" s="56" t="s">
        <v>34</v>
      </c>
      <c r="C82" s="42">
        <v>25</v>
      </c>
      <c r="D82" s="29" t="s">
        <v>4</v>
      </c>
      <c r="E82" s="14"/>
      <c r="F82" s="53">
        <v>3.3333333333333335E-3</v>
      </c>
      <c r="G82" s="69"/>
    </row>
    <row r="83" spans="1:7" x14ac:dyDescent="0.25">
      <c r="A83" s="17">
        <v>71</v>
      </c>
      <c r="B83" s="56" t="s">
        <v>136</v>
      </c>
      <c r="C83" s="42">
        <v>12</v>
      </c>
      <c r="D83" s="29" t="s">
        <v>4</v>
      </c>
      <c r="E83" s="14"/>
      <c r="F83" s="53">
        <v>2.3670970100434833E-3</v>
      </c>
      <c r="G83" s="69"/>
    </row>
    <row r="84" spans="1:7" x14ac:dyDescent="0.25">
      <c r="A84" s="17">
        <v>72</v>
      </c>
      <c r="B84" s="56" t="s">
        <v>137</v>
      </c>
      <c r="C84" s="42">
        <v>15</v>
      </c>
      <c r="D84" s="29" t="s">
        <v>4</v>
      </c>
      <c r="E84" s="14"/>
      <c r="F84" s="53">
        <v>2.616850091712523E-3</v>
      </c>
      <c r="G84" s="69"/>
    </row>
    <row r="85" spans="1:7" x14ac:dyDescent="0.25">
      <c r="A85" s="14">
        <v>73</v>
      </c>
      <c r="B85" s="56" t="s">
        <v>138</v>
      </c>
      <c r="C85" s="14">
        <v>92</v>
      </c>
      <c r="D85" s="29" t="s">
        <v>4</v>
      </c>
      <c r="E85" s="14"/>
      <c r="F85" s="53">
        <v>1.5701100550275137E-2</v>
      </c>
      <c r="G85" s="70"/>
    </row>
    <row r="86" spans="1:7" ht="30" x14ac:dyDescent="0.25">
      <c r="A86" s="14">
        <v>74</v>
      </c>
      <c r="B86" s="56" t="s">
        <v>36</v>
      </c>
      <c r="C86" s="14">
        <v>0</v>
      </c>
      <c r="D86" s="29" t="s">
        <v>4</v>
      </c>
      <c r="E86" s="14"/>
      <c r="F86" s="57">
        <v>2.1459227467811159E-3</v>
      </c>
      <c r="G86" s="39" t="s">
        <v>37</v>
      </c>
    </row>
    <row r="87" spans="1:7" x14ac:dyDescent="0.25">
      <c r="A87" s="14">
        <v>75</v>
      </c>
      <c r="B87" s="56" t="s">
        <v>39</v>
      </c>
      <c r="C87" s="14">
        <v>0</v>
      </c>
      <c r="D87" s="29" t="s">
        <v>4</v>
      </c>
      <c r="E87" s="14"/>
      <c r="F87" s="57">
        <v>7.7821011673151752E-3</v>
      </c>
      <c r="G87" s="39" t="s">
        <v>38</v>
      </c>
    </row>
  </sheetData>
  <mergeCells count="28">
    <mergeCell ref="C39:C49"/>
    <mergeCell ref="E39:E49"/>
    <mergeCell ref="A1:G1"/>
    <mergeCell ref="A4:G4"/>
    <mergeCell ref="A5:G5"/>
    <mergeCell ref="A13:G13"/>
    <mergeCell ref="G15:G26"/>
    <mergeCell ref="G8:G12"/>
    <mergeCell ref="C6:C12"/>
    <mergeCell ref="E6:E12"/>
    <mergeCell ref="C14:C26"/>
    <mergeCell ref="E14:E26"/>
    <mergeCell ref="G80:G85"/>
    <mergeCell ref="A27:G27"/>
    <mergeCell ref="A34:G34"/>
    <mergeCell ref="A38:G38"/>
    <mergeCell ref="A67:G67"/>
    <mergeCell ref="A50:G50"/>
    <mergeCell ref="G51:G66"/>
    <mergeCell ref="G39:G48"/>
    <mergeCell ref="C78:G78"/>
    <mergeCell ref="C79:G79"/>
    <mergeCell ref="G35:G37"/>
    <mergeCell ref="G28:G33"/>
    <mergeCell ref="C28:C33"/>
    <mergeCell ref="E28:E33"/>
    <mergeCell ref="C35:C37"/>
    <mergeCell ref="E35:E37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56" fitToHeight="0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75"/>
  <sheetViews>
    <sheetView topLeftCell="A16" zoomScale="85" zoomScaleNormal="85" workbookViewId="0">
      <pane xSplit="7" topLeftCell="R1" activePane="topRight" state="frozen"/>
      <selection pane="topRight" activeCell="E39" sqref="E39:E49"/>
    </sheetView>
  </sheetViews>
  <sheetFormatPr defaultColWidth="9.140625" defaultRowHeight="15" x14ac:dyDescent="0.25"/>
  <cols>
    <col min="1" max="1" width="9.140625" style="2"/>
    <col min="2" max="2" width="58.85546875" style="7" customWidth="1"/>
    <col min="3" max="3" width="18.5703125" style="7" customWidth="1"/>
    <col min="4" max="5" width="18.7109375" style="2" customWidth="1"/>
    <col min="6" max="6" width="26" style="2" customWidth="1"/>
    <col min="7" max="7" width="35.28515625" style="2" customWidth="1"/>
    <col min="8" max="19" width="13.85546875" style="2" customWidth="1"/>
    <col min="20" max="25" width="14.28515625" style="2" customWidth="1"/>
    <col min="26" max="16384" width="9.140625" style="2"/>
  </cols>
  <sheetData>
    <row r="1" spans="1:7" ht="43.5" customHeight="1" x14ac:dyDescent="0.3">
      <c r="A1" s="83" t="s">
        <v>41</v>
      </c>
      <c r="B1" s="83"/>
      <c r="C1" s="83"/>
      <c r="D1" s="83"/>
      <c r="E1" s="83"/>
      <c r="F1" s="83"/>
      <c r="G1" s="83"/>
    </row>
    <row r="2" spans="1:7" ht="18.75" x14ac:dyDescent="0.3">
      <c r="A2" s="3" t="s">
        <v>55</v>
      </c>
      <c r="B2" s="6"/>
      <c r="C2" s="6"/>
      <c r="D2" s="1"/>
      <c r="E2" s="1"/>
      <c r="F2" s="1"/>
      <c r="G2" s="1"/>
    </row>
    <row r="3" spans="1:7" ht="25.5" x14ac:dyDescent="0.25">
      <c r="A3" s="5" t="s">
        <v>32</v>
      </c>
      <c r="B3" s="4" t="s">
        <v>0</v>
      </c>
      <c r="C3" s="4"/>
      <c r="D3" s="4" t="s">
        <v>1</v>
      </c>
      <c r="E3" s="4"/>
      <c r="F3" s="4" t="s">
        <v>2</v>
      </c>
      <c r="G3" s="4" t="s">
        <v>3</v>
      </c>
    </row>
    <row r="4" spans="1:7" x14ac:dyDescent="0.25">
      <c r="A4" s="84" t="s">
        <v>101</v>
      </c>
      <c r="B4" s="84"/>
      <c r="C4" s="84"/>
      <c r="D4" s="84"/>
      <c r="E4" s="84"/>
      <c r="F4" s="84"/>
      <c r="G4" s="84"/>
    </row>
    <row r="5" spans="1:7" x14ac:dyDescent="0.25">
      <c r="A5" s="71" t="s">
        <v>102</v>
      </c>
      <c r="B5" s="71"/>
      <c r="C5" s="71"/>
      <c r="D5" s="71"/>
      <c r="E5" s="71"/>
      <c r="F5" s="71"/>
      <c r="G5" s="71"/>
    </row>
    <row r="6" spans="1:7" ht="76.5" customHeight="1" x14ac:dyDescent="0.25">
      <c r="A6" s="14">
        <v>1</v>
      </c>
      <c r="B6" s="27" t="s">
        <v>6</v>
      </c>
      <c r="C6" s="82"/>
      <c r="D6" s="28" t="s">
        <v>98</v>
      </c>
      <c r="E6" s="82"/>
      <c r="F6" s="24">
        <v>797.27</v>
      </c>
      <c r="G6" s="12" t="s">
        <v>107</v>
      </c>
    </row>
    <row r="7" spans="1:7" ht="45" x14ac:dyDescent="0.25">
      <c r="A7" s="14">
        <v>2</v>
      </c>
      <c r="B7" s="27" t="s">
        <v>7</v>
      </c>
      <c r="C7" s="82"/>
      <c r="D7" s="28" t="s">
        <v>99</v>
      </c>
      <c r="E7" s="82"/>
      <c r="F7" s="24">
        <v>1.77</v>
      </c>
      <c r="G7" s="15" t="s">
        <v>106</v>
      </c>
    </row>
    <row r="8" spans="1:7" ht="24.95" customHeight="1" x14ac:dyDescent="0.25">
      <c r="A8" s="14">
        <v>3</v>
      </c>
      <c r="B8" s="27" t="s">
        <v>185</v>
      </c>
      <c r="C8" s="82"/>
      <c r="D8" s="28" t="s">
        <v>100</v>
      </c>
      <c r="E8" s="82"/>
      <c r="F8" s="24">
        <f>2.9*(365-158)/1000</f>
        <v>0.60029999999999994</v>
      </c>
      <c r="G8" s="85" t="s">
        <v>174</v>
      </c>
    </row>
    <row r="9" spans="1:7" ht="24.95" customHeight="1" x14ac:dyDescent="0.25">
      <c r="A9" s="14">
        <v>4</v>
      </c>
      <c r="B9" s="27" t="s">
        <v>186</v>
      </c>
      <c r="C9" s="82"/>
      <c r="D9" s="28" t="s">
        <v>99</v>
      </c>
      <c r="E9" s="82"/>
      <c r="F9" s="24">
        <f>F8*0.065</f>
        <v>3.9019499999999999E-2</v>
      </c>
      <c r="G9" s="85"/>
    </row>
    <row r="10" spans="1:7" ht="24.95" customHeight="1" x14ac:dyDescent="0.25">
      <c r="A10" s="14">
        <v>5</v>
      </c>
      <c r="B10" s="27" t="s">
        <v>8</v>
      </c>
      <c r="C10" s="82"/>
      <c r="D10" s="28" t="s">
        <v>100</v>
      </c>
      <c r="E10" s="82"/>
      <c r="F10" s="24">
        <f>9.1*(365-158)/1000</f>
        <v>1.8836999999999997</v>
      </c>
      <c r="G10" s="85"/>
    </row>
    <row r="11" spans="1:7" ht="24.95" customHeight="1" x14ac:dyDescent="0.25">
      <c r="A11" s="14">
        <v>6</v>
      </c>
      <c r="B11" s="27" t="s">
        <v>9</v>
      </c>
      <c r="C11" s="82"/>
      <c r="D11" s="28" t="s">
        <v>100</v>
      </c>
      <c r="E11" s="82"/>
      <c r="F11" s="24">
        <f>12*(365-158)/1000</f>
        <v>2.484</v>
      </c>
      <c r="G11" s="85"/>
    </row>
    <row r="12" spans="1:7" ht="24.95" customHeight="1" x14ac:dyDescent="0.25">
      <c r="A12" s="14">
        <v>7</v>
      </c>
      <c r="B12" s="27" t="s">
        <v>184</v>
      </c>
      <c r="C12" s="82"/>
      <c r="D12" s="28" t="s">
        <v>100</v>
      </c>
      <c r="E12" s="82"/>
      <c r="F12" s="24">
        <f>12*(365-158)/1000</f>
        <v>2.484</v>
      </c>
      <c r="G12" s="85"/>
    </row>
    <row r="13" spans="1:7" x14ac:dyDescent="0.25">
      <c r="A13" s="72" t="s">
        <v>103</v>
      </c>
      <c r="B13" s="73"/>
      <c r="C13" s="73"/>
      <c r="D13" s="73"/>
      <c r="E13" s="73"/>
      <c r="F13" s="73"/>
      <c r="G13" s="74"/>
    </row>
    <row r="14" spans="1:7" ht="60.75" customHeight="1" x14ac:dyDescent="0.25">
      <c r="A14" s="14">
        <v>8</v>
      </c>
      <c r="B14" s="27" t="s">
        <v>10</v>
      </c>
      <c r="C14" s="84"/>
      <c r="D14" s="28" t="s">
        <v>100</v>
      </c>
      <c r="E14" s="84"/>
      <c r="F14" s="29">
        <v>0.26400000000000001</v>
      </c>
      <c r="G14" s="30" t="s">
        <v>173</v>
      </c>
    </row>
    <row r="15" spans="1:7" x14ac:dyDescent="0.25">
      <c r="A15" s="14">
        <v>9</v>
      </c>
      <c r="B15" s="31" t="s">
        <v>14</v>
      </c>
      <c r="C15" s="84"/>
      <c r="D15" s="29" t="s">
        <v>24</v>
      </c>
      <c r="E15" s="84"/>
      <c r="F15" s="29" t="s">
        <v>179</v>
      </c>
      <c r="G15" s="81" t="s">
        <v>25</v>
      </c>
    </row>
    <row r="16" spans="1:7" x14ac:dyDescent="0.25">
      <c r="A16" s="14">
        <v>10</v>
      </c>
      <c r="B16" s="31" t="s">
        <v>192</v>
      </c>
      <c r="C16" s="84"/>
      <c r="D16" s="29" t="s">
        <v>24</v>
      </c>
      <c r="E16" s="84"/>
      <c r="F16" s="29" t="s">
        <v>179</v>
      </c>
      <c r="G16" s="81"/>
    </row>
    <row r="17" spans="1:7" ht="15.75" customHeight="1" x14ac:dyDescent="0.25">
      <c r="A17" s="14">
        <v>11</v>
      </c>
      <c r="B17" s="27" t="s">
        <v>193</v>
      </c>
      <c r="C17" s="84"/>
      <c r="D17" s="29" t="s">
        <v>24</v>
      </c>
      <c r="E17" s="84"/>
      <c r="F17" s="29" t="s">
        <v>179</v>
      </c>
      <c r="G17" s="81"/>
    </row>
    <row r="18" spans="1:7" x14ac:dyDescent="0.25">
      <c r="A18" s="14">
        <v>12</v>
      </c>
      <c r="B18" s="27" t="s">
        <v>191</v>
      </c>
      <c r="C18" s="84"/>
      <c r="D18" s="29" t="s">
        <v>24</v>
      </c>
      <c r="E18" s="84"/>
      <c r="F18" s="29" t="s">
        <v>179</v>
      </c>
      <c r="G18" s="81"/>
    </row>
    <row r="19" spans="1:7" x14ac:dyDescent="0.25">
      <c r="A19" s="14">
        <v>13</v>
      </c>
      <c r="B19" s="27" t="s">
        <v>187</v>
      </c>
      <c r="C19" s="84"/>
      <c r="D19" s="29" t="s">
        <v>24</v>
      </c>
      <c r="E19" s="84"/>
      <c r="F19" s="29" t="s">
        <v>179</v>
      </c>
      <c r="G19" s="81"/>
    </row>
    <row r="20" spans="1:7" x14ac:dyDescent="0.25">
      <c r="A20" s="14">
        <v>14</v>
      </c>
      <c r="B20" s="27" t="s">
        <v>195</v>
      </c>
      <c r="C20" s="84"/>
      <c r="D20" s="29" t="s">
        <v>24</v>
      </c>
      <c r="E20" s="84"/>
      <c r="F20" s="29" t="s">
        <v>197</v>
      </c>
      <c r="G20" s="81"/>
    </row>
    <row r="21" spans="1:7" x14ac:dyDescent="0.25">
      <c r="A21" s="14">
        <v>15</v>
      </c>
      <c r="B21" s="27" t="s">
        <v>11</v>
      </c>
      <c r="C21" s="84"/>
      <c r="D21" s="29" t="s">
        <v>24</v>
      </c>
      <c r="E21" s="84"/>
      <c r="F21" s="29" t="s">
        <v>179</v>
      </c>
      <c r="G21" s="81"/>
    </row>
    <row r="22" spans="1:7" x14ac:dyDescent="0.25">
      <c r="A22" s="14">
        <v>15</v>
      </c>
      <c r="B22" s="27" t="s">
        <v>12</v>
      </c>
      <c r="C22" s="84"/>
      <c r="D22" s="29" t="s">
        <v>24</v>
      </c>
      <c r="E22" s="84"/>
      <c r="F22" s="29" t="s">
        <v>179</v>
      </c>
      <c r="G22" s="81"/>
    </row>
    <row r="23" spans="1:7" x14ac:dyDescent="0.25">
      <c r="A23" s="14">
        <v>16</v>
      </c>
      <c r="B23" s="27" t="s">
        <v>188</v>
      </c>
      <c r="C23" s="84"/>
      <c r="D23" s="29" t="s">
        <v>24</v>
      </c>
      <c r="E23" s="84"/>
      <c r="F23" s="29" t="s">
        <v>197</v>
      </c>
      <c r="G23" s="81"/>
    </row>
    <row r="24" spans="1:7" ht="15.75" customHeight="1" x14ac:dyDescent="0.25">
      <c r="A24" s="14">
        <v>17</v>
      </c>
      <c r="B24" s="27" t="s">
        <v>13</v>
      </c>
      <c r="C24" s="84"/>
      <c r="D24" s="29" t="s">
        <v>24</v>
      </c>
      <c r="E24" s="84"/>
      <c r="F24" s="29" t="s">
        <v>179</v>
      </c>
      <c r="G24" s="81"/>
    </row>
    <row r="25" spans="1:7" x14ac:dyDescent="0.25">
      <c r="A25" s="14">
        <v>18</v>
      </c>
      <c r="B25" s="27" t="s">
        <v>182</v>
      </c>
      <c r="C25" s="84"/>
      <c r="D25" s="29" t="s">
        <v>24</v>
      </c>
      <c r="E25" s="84"/>
      <c r="F25" s="29" t="s">
        <v>179</v>
      </c>
      <c r="G25" s="81"/>
    </row>
    <row r="26" spans="1:7" x14ac:dyDescent="0.25">
      <c r="A26" s="14">
        <v>19</v>
      </c>
      <c r="B26" s="27" t="s">
        <v>181</v>
      </c>
      <c r="C26" s="84"/>
      <c r="D26" s="29" t="s">
        <v>24</v>
      </c>
      <c r="E26" s="84"/>
      <c r="F26" s="29" t="s">
        <v>179</v>
      </c>
      <c r="G26" s="81"/>
    </row>
    <row r="27" spans="1:7" x14ac:dyDescent="0.25">
      <c r="A27" s="86" t="s">
        <v>104</v>
      </c>
      <c r="B27" s="87"/>
      <c r="C27" s="87"/>
      <c r="D27" s="87"/>
      <c r="E27" s="87"/>
      <c r="F27" s="87"/>
      <c r="G27" s="88"/>
    </row>
    <row r="28" spans="1:7" ht="15" customHeight="1" x14ac:dyDescent="0.25">
      <c r="A28" s="14">
        <v>20</v>
      </c>
      <c r="B28" s="27" t="s">
        <v>189</v>
      </c>
      <c r="C28" s="82"/>
      <c r="D28" s="29" t="s">
        <v>24</v>
      </c>
      <c r="E28" s="82"/>
      <c r="F28" s="29" t="s">
        <v>179</v>
      </c>
      <c r="G28" s="81" t="s">
        <v>25</v>
      </c>
    </row>
    <row r="29" spans="1:7" x14ac:dyDescent="0.25">
      <c r="A29" s="14">
        <v>21</v>
      </c>
      <c r="B29" s="27" t="s">
        <v>190</v>
      </c>
      <c r="C29" s="82"/>
      <c r="D29" s="29" t="s">
        <v>24</v>
      </c>
      <c r="E29" s="82"/>
      <c r="F29" s="29" t="s">
        <v>179</v>
      </c>
      <c r="G29" s="81"/>
    </row>
    <row r="30" spans="1:7" x14ac:dyDescent="0.25">
      <c r="A30" s="14">
        <v>22</v>
      </c>
      <c r="B30" s="27" t="s">
        <v>196</v>
      </c>
      <c r="C30" s="82"/>
      <c r="D30" s="29" t="s">
        <v>24</v>
      </c>
      <c r="E30" s="82"/>
      <c r="F30" s="29" t="s">
        <v>197</v>
      </c>
      <c r="G30" s="81"/>
    </row>
    <row r="31" spans="1:7" x14ac:dyDescent="0.25">
      <c r="A31" s="14">
        <v>23</v>
      </c>
      <c r="B31" s="27" t="s">
        <v>18</v>
      </c>
      <c r="C31" s="82"/>
      <c r="D31" s="29" t="s">
        <v>26</v>
      </c>
      <c r="E31" s="82"/>
      <c r="F31" s="29" t="s">
        <v>27</v>
      </c>
      <c r="G31" s="81"/>
    </row>
    <row r="32" spans="1:7" x14ac:dyDescent="0.25">
      <c r="A32" s="14">
        <v>24</v>
      </c>
      <c r="B32" s="27" t="s">
        <v>19</v>
      </c>
      <c r="C32" s="82"/>
      <c r="D32" s="29" t="s">
        <v>26</v>
      </c>
      <c r="E32" s="82"/>
      <c r="F32" s="29" t="s">
        <v>194</v>
      </c>
      <c r="G32" s="81"/>
    </row>
    <row r="33" spans="1:7" ht="30" x14ac:dyDescent="0.25">
      <c r="A33" s="14">
        <v>25</v>
      </c>
      <c r="B33" s="27" t="s">
        <v>183</v>
      </c>
      <c r="C33" s="82"/>
      <c r="D33" s="29" t="s">
        <v>26</v>
      </c>
      <c r="E33" s="82"/>
      <c r="F33" s="29" t="s">
        <v>21</v>
      </c>
      <c r="G33" s="81"/>
    </row>
    <row r="34" spans="1:7" x14ac:dyDescent="0.25">
      <c r="A34" s="72" t="s">
        <v>105</v>
      </c>
      <c r="B34" s="73"/>
      <c r="C34" s="73"/>
      <c r="D34" s="73"/>
      <c r="E34" s="73"/>
      <c r="F34" s="73"/>
      <c r="G34" s="74"/>
    </row>
    <row r="35" spans="1:7" x14ac:dyDescent="0.25">
      <c r="A35" s="14">
        <v>26</v>
      </c>
      <c r="B35" s="51" t="s">
        <v>28</v>
      </c>
      <c r="C35" s="95"/>
      <c r="D35" s="29" t="s">
        <v>30</v>
      </c>
      <c r="E35" s="95"/>
      <c r="F35" s="29" t="s">
        <v>5</v>
      </c>
      <c r="G35" s="80"/>
    </row>
    <row r="36" spans="1:7" ht="25.5" x14ac:dyDescent="0.25">
      <c r="A36" s="14">
        <v>27</v>
      </c>
      <c r="B36" s="51" t="s">
        <v>51</v>
      </c>
      <c r="C36" s="95"/>
      <c r="D36" s="29" t="s">
        <v>207</v>
      </c>
      <c r="E36" s="95"/>
      <c r="F36" s="29">
        <v>1</v>
      </c>
      <c r="G36" s="80"/>
    </row>
    <row r="37" spans="1:7" x14ac:dyDescent="0.25">
      <c r="A37" s="14">
        <v>28</v>
      </c>
      <c r="B37" s="51" t="s">
        <v>15</v>
      </c>
      <c r="C37" s="95"/>
      <c r="D37" s="29" t="s">
        <v>24</v>
      </c>
      <c r="E37" s="95"/>
      <c r="F37" s="29" t="s">
        <v>179</v>
      </c>
      <c r="G37" s="80"/>
    </row>
    <row r="38" spans="1:7" x14ac:dyDescent="0.25">
      <c r="A38" s="72" t="s">
        <v>172</v>
      </c>
      <c r="B38" s="73"/>
      <c r="C38" s="73"/>
      <c r="D38" s="73"/>
      <c r="E38" s="73"/>
      <c r="F38" s="73"/>
      <c r="G38" s="74"/>
    </row>
    <row r="39" spans="1:7" ht="15" customHeight="1" x14ac:dyDescent="0.25">
      <c r="A39" s="14">
        <v>29</v>
      </c>
      <c r="B39" s="27" t="s">
        <v>198</v>
      </c>
      <c r="C39" s="82"/>
      <c r="D39" s="29" t="s">
        <v>24</v>
      </c>
      <c r="E39" s="82"/>
      <c r="F39" s="29" t="s">
        <v>179</v>
      </c>
      <c r="G39" s="68" t="s">
        <v>109</v>
      </c>
    </row>
    <row r="40" spans="1:7" x14ac:dyDescent="0.25">
      <c r="A40" s="14">
        <v>30</v>
      </c>
      <c r="B40" s="27" t="s">
        <v>16</v>
      </c>
      <c r="C40" s="82"/>
      <c r="D40" s="29" t="s">
        <v>30</v>
      </c>
      <c r="E40" s="82"/>
      <c r="F40" s="53">
        <v>0.1</v>
      </c>
      <c r="G40" s="69"/>
    </row>
    <row r="41" spans="1:7" x14ac:dyDescent="0.25">
      <c r="A41" s="14">
        <v>31</v>
      </c>
      <c r="B41" s="27" t="s">
        <v>199</v>
      </c>
      <c r="C41" s="82"/>
      <c r="D41" s="29" t="s">
        <v>24</v>
      </c>
      <c r="E41" s="82"/>
      <c r="F41" s="29" t="s">
        <v>179</v>
      </c>
      <c r="G41" s="69"/>
    </row>
    <row r="42" spans="1:7" x14ac:dyDescent="0.25">
      <c r="A42" s="14">
        <v>32</v>
      </c>
      <c r="B42" s="27" t="s">
        <v>200</v>
      </c>
      <c r="C42" s="82"/>
      <c r="D42" s="29" t="s">
        <v>24</v>
      </c>
      <c r="E42" s="82"/>
      <c r="F42" s="29" t="s">
        <v>179</v>
      </c>
      <c r="G42" s="69"/>
    </row>
    <row r="43" spans="1:7" x14ac:dyDescent="0.25">
      <c r="A43" s="14">
        <v>33</v>
      </c>
      <c r="B43" s="27" t="s">
        <v>201</v>
      </c>
      <c r="C43" s="82"/>
      <c r="D43" s="29" t="s">
        <v>24</v>
      </c>
      <c r="E43" s="82"/>
      <c r="F43" s="29" t="s">
        <v>179</v>
      </c>
      <c r="G43" s="69"/>
    </row>
    <row r="44" spans="1:7" ht="30" x14ac:dyDescent="0.25">
      <c r="A44" s="14">
        <v>34</v>
      </c>
      <c r="B44" s="27" t="s">
        <v>202</v>
      </c>
      <c r="C44" s="82"/>
      <c r="D44" s="29" t="s">
        <v>30</v>
      </c>
      <c r="E44" s="82"/>
      <c r="F44" s="29" t="s">
        <v>5</v>
      </c>
      <c r="G44" s="69"/>
    </row>
    <row r="45" spans="1:7" x14ac:dyDescent="0.25">
      <c r="A45" s="14">
        <v>35</v>
      </c>
      <c r="B45" s="27" t="s">
        <v>17</v>
      </c>
      <c r="C45" s="82"/>
      <c r="D45" s="29" t="s">
        <v>29</v>
      </c>
      <c r="E45" s="82"/>
      <c r="F45" s="53">
        <v>6.8539471972948365E-2</v>
      </c>
      <c r="G45" s="69"/>
    </row>
    <row r="46" spans="1:7" ht="30" x14ac:dyDescent="0.25">
      <c r="A46" s="14">
        <v>36</v>
      </c>
      <c r="B46" s="62" t="s">
        <v>203</v>
      </c>
      <c r="C46" s="82"/>
      <c r="D46" s="29" t="s">
        <v>24</v>
      </c>
      <c r="E46" s="82"/>
      <c r="F46" s="29" t="s">
        <v>204</v>
      </c>
      <c r="G46" s="69"/>
    </row>
    <row r="47" spans="1:7" x14ac:dyDescent="0.25">
      <c r="A47" s="14">
        <v>37</v>
      </c>
      <c r="B47" s="27" t="s">
        <v>205</v>
      </c>
      <c r="C47" s="82"/>
      <c r="D47" s="29" t="s">
        <v>24</v>
      </c>
      <c r="E47" s="82"/>
      <c r="F47" s="29" t="s">
        <v>179</v>
      </c>
      <c r="G47" s="69"/>
    </row>
    <row r="48" spans="1:7" x14ac:dyDescent="0.25">
      <c r="A48" s="14">
        <v>38</v>
      </c>
      <c r="B48" s="45" t="s">
        <v>206</v>
      </c>
      <c r="C48" s="82"/>
      <c r="D48" s="29" t="s">
        <v>24</v>
      </c>
      <c r="E48" s="82"/>
      <c r="F48" s="29" t="s">
        <v>179</v>
      </c>
      <c r="G48" s="69"/>
    </row>
    <row r="49" spans="1:7" ht="30" x14ac:dyDescent="0.25">
      <c r="A49" s="14">
        <v>39</v>
      </c>
      <c r="B49" s="48" t="s">
        <v>33</v>
      </c>
      <c r="C49" s="82"/>
      <c r="D49" s="29" t="s">
        <v>24</v>
      </c>
      <c r="E49" s="82"/>
      <c r="F49" s="29" t="s">
        <v>179</v>
      </c>
      <c r="G49" s="36" t="s">
        <v>35</v>
      </c>
    </row>
    <row r="50" spans="1:7" x14ac:dyDescent="0.25">
      <c r="A50" s="72" t="s">
        <v>110</v>
      </c>
      <c r="B50" s="73"/>
      <c r="C50" s="73"/>
      <c r="D50" s="73"/>
      <c r="E50" s="73"/>
      <c r="F50" s="73"/>
      <c r="G50" s="74"/>
    </row>
    <row r="51" spans="1:7" ht="30" customHeight="1" x14ac:dyDescent="0.25">
      <c r="A51" s="17">
        <v>40</v>
      </c>
      <c r="B51" s="54" t="s">
        <v>112</v>
      </c>
      <c r="C51" s="14">
        <v>119</v>
      </c>
      <c r="D51" s="35" t="s">
        <v>170</v>
      </c>
      <c r="E51" s="38">
        <v>8457</v>
      </c>
      <c r="F51" s="55">
        <f>C51/$E$51</f>
        <v>1.4071183634858696E-2</v>
      </c>
      <c r="G51" s="75" t="s">
        <v>134</v>
      </c>
    </row>
    <row r="52" spans="1:7" ht="30" x14ac:dyDescent="0.25">
      <c r="A52" s="17">
        <v>41</v>
      </c>
      <c r="B52" s="54" t="s">
        <v>113</v>
      </c>
      <c r="C52" s="14">
        <f>132*12</f>
        <v>1584</v>
      </c>
      <c r="D52" s="35" t="s">
        <v>170</v>
      </c>
      <c r="E52" s="36" t="s">
        <v>130</v>
      </c>
      <c r="F52" s="55">
        <f t="shared" ref="F52:F66" si="0">C52/$E$51</f>
        <v>0.18730046115643845</v>
      </c>
      <c r="G52" s="76"/>
    </row>
    <row r="53" spans="1:7" ht="30" x14ac:dyDescent="0.25">
      <c r="A53" s="17">
        <v>42</v>
      </c>
      <c r="B53" s="54" t="s">
        <v>114</v>
      </c>
      <c r="C53" s="14">
        <v>12</v>
      </c>
      <c r="D53" s="35" t="s">
        <v>170</v>
      </c>
      <c r="E53" s="14"/>
      <c r="F53" s="55">
        <f t="shared" si="0"/>
        <v>1.4189428875487761E-3</v>
      </c>
      <c r="G53" s="76"/>
    </row>
    <row r="54" spans="1:7" ht="30" x14ac:dyDescent="0.25">
      <c r="A54" s="17">
        <v>43</v>
      </c>
      <c r="B54" s="54" t="s">
        <v>115</v>
      </c>
      <c r="C54" s="14">
        <v>15</v>
      </c>
      <c r="D54" s="35" t="s">
        <v>170</v>
      </c>
      <c r="E54" s="14" t="s">
        <v>124</v>
      </c>
      <c r="F54" s="55">
        <f>C54/$E$51/2</f>
        <v>8.8683930471798505E-4</v>
      </c>
      <c r="G54" s="76"/>
    </row>
    <row r="55" spans="1:7" ht="30" x14ac:dyDescent="0.25">
      <c r="A55" s="17">
        <v>44</v>
      </c>
      <c r="B55" s="54" t="s">
        <v>116</v>
      </c>
      <c r="C55" s="14">
        <v>92</v>
      </c>
      <c r="D55" s="35" t="s">
        <v>170</v>
      </c>
      <c r="E55" s="14"/>
      <c r="F55" s="55">
        <f t="shared" si="0"/>
        <v>1.087856213787395E-2</v>
      </c>
      <c r="G55" s="76"/>
    </row>
    <row r="56" spans="1:7" ht="30" x14ac:dyDescent="0.25">
      <c r="A56" s="17">
        <v>45</v>
      </c>
      <c r="B56" s="54" t="s">
        <v>117</v>
      </c>
      <c r="C56" s="14">
        <v>27</v>
      </c>
      <c r="D56" s="35" t="s">
        <v>170</v>
      </c>
      <c r="E56" s="14"/>
      <c r="F56" s="55">
        <f t="shared" si="0"/>
        <v>3.1926214969847464E-3</v>
      </c>
      <c r="G56" s="76"/>
    </row>
    <row r="57" spans="1:7" ht="30" x14ac:dyDescent="0.25">
      <c r="A57" s="17">
        <v>46</v>
      </c>
      <c r="B57" s="54" t="s">
        <v>118</v>
      </c>
      <c r="C57" s="14">
        <v>35</v>
      </c>
      <c r="D57" s="35" t="s">
        <v>170</v>
      </c>
      <c r="E57" s="14"/>
      <c r="F57" s="55">
        <f t="shared" si="0"/>
        <v>4.1385834220172635E-3</v>
      </c>
      <c r="G57" s="76"/>
    </row>
    <row r="58" spans="1:7" ht="30" x14ac:dyDescent="0.25">
      <c r="A58" s="17">
        <v>47</v>
      </c>
      <c r="B58" s="54" t="s">
        <v>119</v>
      </c>
      <c r="C58" s="14">
        <v>102</v>
      </c>
      <c r="D58" s="35" t="s">
        <v>170</v>
      </c>
      <c r="E58" s="14"/>
      <c r="F58" s="55">
        <f t="shared" si="0"/>
        <v>1.2061014544164597E-2</v>
      </c>
      <c r="G58" s="76"/>
    </row>
    <row r="59" spans="1:7" ht="30" x14ac:dyDescent="0.25">
      <c r="A59" s="17">
        <v>48</v>
      </c>
      <c r="B59" s="54" t="s">
        <v>120</v>
      </c>
      <c r="C59" s="14">
        <v>12</v>
      </c>
      <c r="D59" s="35" t="s">
        <v>170</v>
      </c>
      <c r="E59" s="14"/>
      <c r="F59" s="55">
        <f t="shared" si="0"/>
        <v>1.4189428875487761E-3</v>
      </c>
      <c r="G59" s="76"/>
    </row>
    <row r="60" spans="1:7" ht="30" x14ac:dyDescent="0.25">
      <c r="A60" s="17">
        <v>49</v>
      </c>
      <c r="B60" s="54" t="s">
        <v>121</v>
      </c>
      <c r="C60" s="14">
        <v>15</v>
      </c>
      <c r="D60" s="35" t="s">
        <v>170</v>
      </c>
      <c r="E60" s="14"/>
      <c r="F60" s="55">
        <f t="shared" si="0"/>
        <v>1.7736786094359701E-3</v>
      </c>
      <c r="G60" s="76"/>
    </row>
    <row r="61" spans="1:7" ht="30" x14ac:dyDescent="0.25">
      <c r="A61" s="17">
        <v>50</v>
      </c>
      <c r="B61" s="54" t="s">
        <v>122</v>
      </c>
      <c r="C61" s="14">
        <v>25</v>
      </c>
      <c r="D61" s="35" t="s">
        <v>170</v>
      </c>
      <c r="E61" s="14"/>
      <c r="F61" s="55">
        <f t="shared" si="0"/>
        <v>2.9561310157266169E-3</v>
      </c>
      <c r="G61" s="76"/>
    </row>
    <row r="62" spans="1:7" ht="30" x14ac:dyDescent="0.25">
      <c r="A62" s="17">
        <v>51</v>
      </c>
      <c r="B62" s="54" t="s">
        <v>123</v>
      </c>
      <c r="C62" s="14">
        <v>27</v>
      </c>
      <c r="D62" s="35" t="s">
        <v>170</v>
      </c>
      <c r="E62" s="14" t="s">
        <v>124</v>
      </c>
      <c r="F62" s="55">
        <f>C62/$E$51/2</f>
        <v>1.5963107484923732E-3</v>
      </c>
      <c r="G62" s="76"/>
    </row>
    <row r="63" spans="1:7" ht="30" x14ac:dyDescent="0.25">
      <c r="A63" s="17">
        <v>52</v>
      </c>
      <c r="B63" s="54" t="s">
        <v>125</v>
      </c>
      <c r="C63" s="14">
        <f>12*12</f>
        <v>144</v>
      </c>
      <c r="D63" s="35" t="s">
        <v>169</v>
      </c>
      <c r="E63" s="14" t="s">
        <v>127</v>
      </c>
      <c r="F63" s="55">
        <f t="shared" si="0"/>
        <v>1.7027314650585313E-2</v>
      </c>
      <c r="G63" s="76"/>
    </row>
    <row r="64" spans="1:7" ht="30" x14ac:dyDescent="0.25">
      <c r="A64" s="17">
        <v>53</v>
      </c>
      <c r="B64" s="54" t="s">
        <v>126</v>
      </c>
      <c r="C64" s="14">
        <f>129*12</f>
        <v>1548</v>
      </c>
      <c r="D64" s="35" t="s">
        <v>169</v>
      </c>
      <c r="E64" s="14" t="s">
        <v>127</v>
      </c>
      <c r="F64" s="55">
        <f t="shared" si="0"/>
        <v>0.18304363249379213</v>
      </c>
      <c r="G64" s="76"/>
    </row>
    <row r="65" spans="1:7" ht="30" x14ac:dyDescent="0.25">
      <c r="A65" s="17">
        <v>54</v>
      </c>
      <c r="B65" s="54" t="s">
        <v>128</v>
      </c>
      <c r="C65" s="14">
        <f>25*12</f>
        <v>300</v>
      </c>
      <c r="D65" s="35" t="s">
        <v>169</v>
      </c>
      <c r="E65" s="14" t="s">
        <v>127</v>
      </c>
      <c r="F65" s="55">
        <f t="shared" si="0"/>
        <v>3.5473572188719403E-2</v>
      </c>
      <c r="G65" s="76"/>
    </row>
    <row r="66" spans="1:7" ht="30" x14ac:dyDescent="0.25">
      <c r="A66" s="17">
        <v>55</v>
      </c>
      <c r="B66" s="54" t="s">
        <v>129</v>
      </c>
      <c r="C66" s="14">
        <f>726*12</f>
        <v>8712</v>
      </c>
      <c r="D66" s="35" t="s">
        <v>170</v>
      </c>
      <c r="E66" s="36" t="s">
        <v>130</v>
      </c>
      <c r="F66" s="55">
        <f t="shared" si="0"/>
        <v>1.0301525363604116</v>
      </c>
      <c r="G66" s="76"/>
    </row>
    <row r="67" spans="1:7" x14ac:dyDescent="0.25">
      <c r="A67" s="72" t="s">
        <v>111</v>
      </c>
      <c r="B67" s="73"/>
      <c r="C67" s="73"/>
      <c r="D67" s="73"/>
      <c r="E67" s="73"/>
      <c r="F67" s="73"/>
      <c r="G67" s="74"/>
    </row>
    <row r="68" spans="1:7" ht="15" customHeight="1" x14ac:dyDescent="0.25">
      <c r="A68" s="14">
        <v>56</v>
      </c>
      <c r="B68" s="16" t="s">
        <v>22</v>
      </c>
      <c r="C68" s="14">
        <v>10</v>
      </c>
      <c r="D68" s="29" t="s">
        <v>4</v>
      </c>
      <c r="E68" s="14"/>
      <c r="F68" s="53">
        <v>1.375687843921961E-3</v>
      </c>
      <c r="G68" s="68" t="s">
        <v>61</v>
      </c>
    </row>
    <row r="69" spans="1:7" x14ac:dyDescent="0.25">
      <c r="A69" s="14">
        <v>57</v>
      </c>
      <c r="B69" s="16" t="s">
        <v>23</v>
      </c>
      <c r="C69" s="14"/>
      <c r="D69" s="29" t="s">
        <v>4</v>
      </c>
      <c r="E69" s="14"/>
      <c r="F69" s="53">
        <v>2.6263131565782893E-3</v>
      </c>
      <c r="G69" s="69"/>
    </row>
    <row r="70" spans="1:7" x14ac:dyDescent="0.25">
      <c r="A70" s="14">
        <v>58</v>
      </c>
      <c r="B70" s="16" t="s">
        <v>34</v>
      </c>
      <c r="C70" s="14">
        <v>25</v>
      </c>
      <c r="D70" s="29" t="s">
        <v>4</v>
      </c>
      <c r="E70" s="14"/>
      <c r="F70" s="53">
        <v>3.3333333333333335E-3</v>
      </c>
      <c r="G70" s="69"/>
    </row>
    <row r="71" spans="1:7" x14ac:dyDescent="0.25">
      <c r="A71" s="14">
        <v>59</v>
      </c>
      <c r="B71" s="16" t="s">
        <v>136</v>
      </c>
      <c r="C71" s="14">
        <v>12</v>
      </c>
      <c r="D71" s="29" t="s">
        <v>4</v>
      </c>
      <c r="E71" s="14"/>
      <c r="F71" s="53">
        <v>2.3670970100434833E-3</v>
      </c>
      <c r="G71" s="69"/>
    </row>
    <row r="72" spans="1:7" x14ac:dyDescent="0.25">
      <c r="A72" s="14">
        <v>60</v>
      </c>
      <c r="B72" s="16" t="s">
        <v>137</v>
      </c>
      <c r="C72" s="14">
        <v>15</v>
      </c>
      <c r="D72" s="29" t="s">
        <v>4</v>
      </c>
      <c r="E72" s="14"/>
      <c r="F72" s="53">
        <v>2.616850091712523E-3</v>
      </c>
      <c r="G72" s="69"/>
    </row>
    <row r="73" spans="1:7" x14ac:dyDescent="0.25">
      <c r="A73" s="14">
        <v>61</v>
      </c>
      <c r="B73" s="16" t="s">
        <v>138</v>
      </c>
      <c r="C73" s="14">
        <v>92</v>
      </c>
      <c r="D73" s="29" t="s">
        <v>4</v>
      </c>
      <c r="E73" s="14"/>
      <c r="F73" s="53">
        <v>1.5701100550275137E-2</v>
      </c>
      <c r="G73" s="70"/>
    </row>
    <row r="74" spans="1:7" ht="30" x14ac:dyDescent="0.25">
      <c r="A74" s="14">
        <v>62</v>
      </c>
      <c r="B74" s="16" t="s">
        <v>36</v>
      </c>
      <c r="C74" s="14">
        <v>0</v>
      </c>
      <c r="D74" s="29" t="s">
        <v>4</v>
      </c>
      <c r="E74" s="14"/>
      <c r="F74" s="57">
        <v>2.1459227467811159E-3</v>
      </c>
      <c r="G74" s="39" t="s">
        <v>37</v>
      </c>
    </row>
    <row r="75" spans="1:7" x14ac:dyDescent="0.25">
      <c r="A75" s="14">
        <v>63</v>
      </c>
      <c r="B75" s="16" t="s">
        <v>39</v>
      </c>
      <c r="C75" s="14">
        <v>0</v>
      </c>
      <c r="D75" s="29" t="s">
        <v>4</v>
      </c>
      <c r="E75" s="14"/>
      <c r="F75" s="57">
        <v>7.7821011673151752E-3</v>
      </c>
      <c r="G75" s="39" t="s">
        <v>38</v>
      </c>
    </row>
  </sheetData>
  <mergeCells count="26">
    <mergeCell ref="A67:G67"/>
    <mergeCell ref="A50:G50"/>
    <mergeCell ref="G51:G66"/>
    <mergeCell ref="G68:G73"/>
    <mergeCell ref="A1:G1"/>
    <mergeCell ref="A4:G4"/>
    <mergeCell ref="A5:G5"/>
    <mergeCell ref="A13:G13"/>
    <mergeCell ref="G15:G26"/>
    <mergeCell ref="G8:G12"/>
    <mergeCell ref="A27:G27"/>
    <mergeCell ref="A38:G38"/>
    <mergeCell ref="G28:G33"/>
    <mergeCell ref="C35:C37"/>
    <mergeCell ref="E35:E37"/>
    <mergeCell ref="C39:C49"/>
    <mergeCell ref="A34:G34"/>
    <mergeCell ref="G39:G48"/>
    <mergeCell ref="G35:G37"/>
    <mergeCell ref="C6:C12"/>
    <mergeCell ref="E6:E12"/>
    <mergeCell ref="C14:C26"/>
    <mergeCell ref="E14:E26"/>
    <mergeCell ref="C28:C33"/>
    <mergeCell ref="E28:E33"/>
    <mergeCell ref="E39:E49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55" fitToHeight="0" orientation="portrait" horizont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75"/>
  <sheetViews>
    <sheetView topLeftCell="A16" zoomScale="85" zoomScaleNormal="85" workbookViewId="0">
      <pane xSplit="7" topLeftCell="M1" activePane="topRight" state="frozen"/>
      <selection pane="topRight" activeCell="E39" sqref="E39:E49"/>
    </sheetView>
  </sheetViews>
  <sheetFormatPr defaultColWidth="9.140625" defaultRowHeight="15" x14ac:dyDescent="0.25"/>
  <cols>
    <col min="1" max="1" width="9.140625" style="2"/>
    <col min="2" max="2" width="58.5703125" style="7" customWidth="1"/>
    <col min="3" max="3" width="17.7109375" style="7" customWidth="1"/>
    <col min="4" max="5" width="18.7109375" style="2" customWidth="1"/>
    <col min="6" max="6" width="26" style="2" customWidth="1"/>
    <col min="7" max="7" width="35.28515625" style="2" customWidth="1"/>
    <col min="8" max="19" width="13.85546875" style="2" customWidth="1"/>
    <col min="20" max="25" width="14.28515625" style="2" customWidth="1"/>
    <col min="26" max="16384" width="9.140625" style="2"/>
  </cols>
  <sheetData>
    <row r="1" spans="1:7" ht="39.75" customHeight="1" x14ac:dyDescent="0.3">
      <c r="A1" s="83" t="s">
        <v>42</v>
      </c>
      <c r="B1" s="83"/>
      <c r="C1" s="83"/>
      <c r="D1" s="83"/>
      <c r="E1" s="83"/>
      <c r="F1" s="83"/>
      <c r="G1" s="83"/>
    </row>
    <row r="2" spans="1:7" ht="18.75" x14ac:dyDescent="0.3">
      <c r="A2" s="3" t="s">
        <v>56</v>
      </c>
      <c r="B2" s="6"/>
      <c r="C2" s="6"/>
      <c r="D2" s="1"/>
      <c r="E2" s="1"/>
      <c r="F2" s="1"/>
      <c r="G2" s="1"/>
    </row>
    <row r="3" spans="1:7" ht="25.5" x14ac:dyDescent="0.25">
      <c r="A3" s="5" t="s">
        <v>32</v>
      </c>
      <c r="B3" s="4" t="s">
        <v>0</v>
      </c>
      <c r="C3" s="4"/>
      <c r="D3" s="4" t="s">
        <v>1</v>
      </c>
      <c r="E3" s="4"/>
      <c r="F3" s="4" t="s">
        <v>2</v>
      </c>
      <c r="G3" s="4" t="s">
        <v>3</v>
      </c>
    </row>
    <row r="4" spans="1:7" x14ac:dyDescent="0.25">
      <c r="A4" s="84" t="s">
        <v>101</v>
      </c>
      <c r="B4" s="84"/>
      <c r="C4" s="84"/>
      <c r="D4" s="84"/>
      <c r="E4" s="84"/>
      <c r="F4" s="84"/>
      <c r="G4" s="84"/>
    </row>
    <row r="5" spans="1:7" x14ac:dyDescent="0.25">
      <c r="A5" s="71" t="s">
        <v>102</v>
      </c>
      <c r="B5" s="71"/>
      <c r="C5" s="71"/>
      <c r="D5" s="71"/>
      <c r="E5" s="71"/>
      <c r="F5" s="71"/>
      <c r="G5" s="71"/>
    </row>
    <row r="6" spans="1:7" ht="76.5" customHeight="1" x14ac:dyDescent="0.25">
      <c r="A6" s="14">
        <v>1</v>
      </c>
      <c r="B6" s="27" t="s">
        <v>6</v>
      </c>
      <c r="C6" s="82"/>
      <c r="D6" s="28" t="s">
        <v>98</v>
      </c>
      <c r="E6" s="82"/>
      <c r="F6" s="24">
        <v>797.27</v>
      </c>
      <c r="G6" s="12" t="s">
        <v>107</v>
      </c>
    </row>
    <row r="7" spans="1:7" ht="45" x14ac:dyDescent="0.25">
      <c r="A7" s="14">
        <v>2</v>
      </c>
      <c r="B7" s="27" t="s">
        <v>7</v>
      </c>
      <c r="C7" s="82"/>
      <c r="D7" s="28" t="s">
        <v>99</v>
      </c>
      <c r="E7" s="82"/>
      <c r="F7" s="24">
        <v>1.77</v>
      </c>
      <c r="G7" s="15" t="s">
        <v>106</v>
      </c>
    </row>
    <row r="8" spans="1:7" ht="24.95" customHeight="1" x14ac:dyDescent="0.25">
      <c r="A8" s="14">
        <v>3</v>
      </c>
      <c r="B8" s="31" t="s">
        <v>185</v>
      </c>
      <c r="C8" s="82"/>
      <c r="D8" s="28" t="s">
        <v>100</v>
      </c>
      <c r="E8" s="82"/>
      <c r="F8" s="24">
        <f>2.9*(365-158)/1000</f>
        <v>0.60029999999999994</v>
      </c>
      <c r="G8" s="85" t="s">
        <v>174</v>
      </c>
    </row>
    <row r="9" spans="1:7" ht="24.95" customHeight="1" x14ac:dyDescent="0.25">
      <c r="A9" s="14">
        <v>4</v>
      </c>
      <c r="B9" s="31" t="s">
        <v>186</v>
      </c>
      <c r="C9" s="82"/>
      <c r="D9" s="28" t="s">
        <v>99</v>
      </c>
      <c r="E9" s="82"/>
      <c r="F9" s="24">
        <f>F8*0.065</f>
        <v>3.9019499999999999E-2</v>
      </c>
      <c r="G9" s="85"/>
    </row>
    <row r="10" spans="1:7" ht="24.95" customHeight="1" x14ac:dyDescent="0.25">
      <c r="A10" s="14">
        <v>5</v>
      </c>
      <c r="B10" s="27" t="s">
        <v>8</v>
      </c>
      <c r="C10" s="82"/>
      <c r="D10" s="28" t="s">
        <v>100</v>
      </c>
      <c r="E10" s="82"/>
      <c r="F10" s="24">
        <f>9.1*(365-158)/1000</f>
        <v>1.8836999999999997</v>
      </c>
      <c r="G10" s="85"/>
    </row>
    <row r="11" spans="1:7" ht="24.95" customHeight="1" x14ac:dyDescent="0.25">
      <c r="A11" s="14">
        <v>6</v>
      </c>
      <c r="B11" s="31" t="s">
        <v>9</v>
      </c>
      <c r="C11" s="82"/>
      <c r="D11" s="28" t="s">
        <v>100</v>
      </c>
      <c r="E11" s="82"/>
      <c r="F11" s="24">
        <f>12*(365-158)/1000</f>
        <v>2.484</v>
      </c>
      <c r="G11" s="85"/>
    </row>
    <row r="12" spans="1:7" ht="24.95" customHeight="1" x14ac:dyDescent="0.25">
      <c r="A12" s="14">
        <v>7</v>
      </c>
      <c r="B12" s="31" t="s">
        <v>184</v>
      </c>
      <c r="C12" s="82"/>
      <c r="D12" s="28" t="s">
        <v>100</v>
      </c>
      <c r="E12" s="82"/>
      <c r="F12" s="24">
        <f>12*(365-158)/1000</f>
        <v>2.484</v>
      </c>
      <c r="G12" s="85"/>
    </row>
    <row r="13" spans="1:7" x14ac:dyDescent="0.25">
      <c r="A13" s="72" t="s">
        <v>103</v>
      </c>
      <c r="B13" s="73"/>
      <c r="C13" s="73"/>
      <c r="D13" s="73"/>
      <c r="E13" s="73"/>
      <c r="F13" s="73"/>
      <c r="G13" s="74"/>
    </row>
    <row r="14" spans="1:7" ht="60" customHeight="1" x14ac:dyDescent="0.25">
      <c r="A14" s="14">
        <v>8</v>
      </c>
      <c r="B14" s="27" t="s">
        <v>10</v>
      </c>
      <c r="C14" s="84"/>
      <c r="D14" s="28" t="s">
        <v>100</v>
      </c>
      <c r="E14" s="84"/>
      <c r="F14" s="29">
        <v>0.26400000000000001</v>
      </c>
      <c r="G14" s="30" t="s">
        <v>173</v>
      </c>
    </row>
    <row r="15" spans="1:7" ht="31.5" customHeight="1" x14ac:dyDescent="0.25">
      <c r="A15" s="14">
        <v>9</v>
      </c>
      <c r="B15" s="31" t="s">
        <v>14</v>
      </c>
      <c r="C15" s="84"/>
      <c r="D15" s="29" t="s">
        <v>24</v>
      </c>
      <c r="E15" s="84"/>
      <c r="F15" s="29" t="s">
        <v>179</v>
      </c>
      <c r="G15" s="68" t="s">
        <v>25</v>
      </c>
    </row>
    <row r="16" spans="1:7" x14ac:dyDescent="0.25">
      <c r="A16" s="14">
        <v>10</v>
      </c>
      <c r="B16" s="27" t="s">
        <v>192</v>
      </c>
      <c r="C16" s="84"/>
      <c r="D16" s="29" t="s">
        <v>24</v>
      </c>
      <c r="E16" s="84"/>
      <c r="F16" s="29" t="s">
        <v>179</v>
      </c>
      <c r="G16" s="69"/>
    </row>
    <row r="17" spans="1:7" x14ac:dyDescent="0.25">
      <c r="A17" s="14">
        <v>11</v>
      </c>
      <c r="B17" s="31" t="s">
        <v>193</v>
      </c>
      <c r="C17" s="84"/>
      <c r="D17" s="29" t="s">
        <v>24</v>
      </c>
      <c r="E17" s="84"/>
      <c r="F17" s="29" t="s">
        <v>179</v>
      </c>
      <c r="G17" s="69"/>
    </row>
    <row r="18" spans="1:7" ht="16.5" customHeight="1" x14ac:dyDescent="0.25">
      <c r="A18" s="14">
        <v>12</v>
      </c>
      <c r="B18" s="27" t="s">
        <v>191</v>
      </c>
      <c r="C18" s="84"/>
      <c r="D18" s="29" t="s">
        <v>24</v>
      </c>
      <c r="E18" s="84"/>
      <c r="F18" s="29" t="s">
        <v>179</v>
      </c>
      <c r="G18" s="69"/>
    </row>
    <row r="19" spans="1:7" x14ac:dyDescent="0.25">
      <c r="A19" s="14">
        <v>13</v>
      </c>
      <c r="B19" s="27" t="s">
        <v>187</v>
      </c>
      <c r="C19" s="84"/>
      <c r="D19" s="29" t="s">
        <v>24</v>
      </c>
      <c r="E19" s="84"/>
      <c r="F19" s="29" t="s">
        <v>179</v>
      </c>
      <c r="G19" s="69"/>
    </row>
    <row r="20" spans="1:7" x14ac:dyDescent="0.25">
      <c r="A20" s="14">
        <v>14</v>
      </c>
      <c r="B20" s="27" t="s">
        <v>195</v>
      </c>
      <c r="C20" s="84"/>
      <c r="D20" s="29" t="s">
        <v>24</v>
      </c>
      <c r="E20" s="84"/>
      <c r="F20" s="29" t="s">
        <v>197</v>
      </c>
      <c r="G20" s="69"/>
    </row>
    <row r="21" spans="1:7" x14ac:dyDescent="0.25">
      <c r="A21" s="14">
        <v>15</v>
      </c>
      <c r="B21" s="27" t="s">
        <v>11</v>
      </c>
      <c r="C21" s="84"/>
      <c r="D21" s="29" t="s">
        <v>24</v>
      </c>
      <c r="E21" s="84"/>
      <c r="F21" s="29" t="s">
        <v>179</v>
      </c>
      <c r="G21" s="69"/>
    </row>
    <row r="22" spans="1:7" x14ac:dyDescent="0.25">
      <c r="A22" s="14">
        <v>15</v>
      </c>
      <c r="B22" s="27" t="s">
        <v>12</v>
      </c>
      <c r="C22" s="84"/>
      <c r="D22" s="29" t="s">
        <v>24</v>
      </c>
      <c r="E22" s="84"/>
      <c r="F22" s="29" t="s">
        <v>179</v>
      </c>
      <c r="G22" s="69"/>
    </row>
    <row r="23" spans="1:7" x14ac:dyDescent="0.25">
      <c r="A23" s="14">
        <v>16</v>
      </c>
      <c r="B23" s="43" t="s">
        <v>188</v>
      </c>
      <c r="C23" s="84"/>
      <c r="D23" s="29" t="s">
        <v>24</v>
      </c>
      <c r="E23" s="84"/>
      <c r="F23" s="29" t="s">
        <v>197</v>
      </c>
      <c r="G23" s="69"/>
    </row>
    <row r="24" spans="1:7" x14ac:dyDescent="0.25">
      <c r="A24" s="14">
        <v>17</v>
      </c>
      <c r="B24" s="27" t="s">
        <v>13</v>
      </c>
      <c r="C24" s="84"/>
      <c r="D24" s="29" t="s">
        <v>24</v>
      </c>
      <c r="E24" s="84"/>
      <c r="F24" s="29" t="s">
        <v>179</v>
      </c>
      <c r="G24" s="69"/>
    </row>
    <row r="25" spans="1:7" ht="17.25" customHeight="1" x14ac:dyDescent="0.25">
      <c r="A25" s="14">
        <v>18</v>
      </c>
      <c r="B25" s="27" t="s">
        <v>182</v>
      </c>
      <c r="C25" s="84"/>
      <c r="D25" s="29" t="s">
        <v>24</v>
      </c>
      <c r="E25" s="84"/>
      <c r="F25" s="29" t="s">
        <v>179</v>
      </c>
      <c r="G25" s="69"/>
    </row>
    <row r="26" spans="1:7" x14ac:dyDescent="0.25">
      <c r="A26" s="44">
        <v>19</v>
      </c>
      <c r="B26" s="45" t="s">
        <v>181</v>
      </c>
      <c r="C26" s="84"/>
      <c r="D26" s="46" t="s">
        <v>24</v>
      </c>
      <c r="E26" s="84"/>
      <c r="F26" s="46" t="s">
        <v>179</v>
      </c>
      <c r="G26" s="69"/>
    </row>
    <row r="27" spans="1:7" x14ac:dyDescent="0.25">
      <c r="A27" s="86" t="s">
        <v>104</v>
      </c>
      <c r="B27" s="87"/>
      <c r="C27" s="87"/>
      <c r="D27" s="87"/>
      <c r="E27" s="87"/>
      <c r="F27" s="87"/>
      <c r="G27" s="88"/>
    </row>
    <row r="28" spans="1:7" ht="15" customHeight="1" x14ac:dyDescent="0.25">
      <c r="A28" s="47">
        <v>20</v>
      </c>
      <c r="B28" s="48" t="s">
        <v>189</v>
      </c>
      <c r="C28" s="82"/>
      <c r="D28" s="50" t="s">
        <v>24</v>
      </c>
      <c r="E28" s="82"/>
      <c r="F28" s="50" t="s">
        <v>179</v>
      </c>
      <c r="G28" s="81" t="s">
        <v>25</v>
      </c>
    </row>
    <row r="29" spans="1:7" x14ac:dyDescent="0.25">
      <c r="A29" s="14">
        <v>21</v>
      </c>
      <c r="B29" s="48" t="s">
        <v>190</v>
      </c>
      <c r="C29" s="82"/>
      <c r="D29" s="29" t="s">
        <v>24</v>
      </c>
      <c r="E29" s="82"/>
      <c r="F29" s="29" t="s">
        <v>179</v>
      </c>
      <c r="G29" s="81"/>
    </row>
    <row r="30" spans="1:7" x14ac:dyDescent="0.25">
      <c r="A30" s="14">
        <v>22</v>
      </c>
      <c r="B30" s="49" t="s">
        <v>196</v>
      </c>
      <c r="C30" s="82"/>
      <c r="D30" s="29" t="s">
        <v>24</v>
      </c>
      <c r="E30" s="82"/>
      <c r="F30" s="29" t="s">
        <v>197</v>
      </c>
      <c r="G30" s="81"/>
    </row>
    <row r="31" spans="1:7" x14ac:dyDescent="0.25">
      <c r="A31" s="14">
        <v>23</v>
      </c>
      <c r="B31" s="48" t="s">
        <v>18</v>
      </c>
      <c r="C31" s="82"/>
      <c r="D31" s="29" t="s">
        <v>26</v>
      </c>
      <c r="E31" s="82"/>
      <c r="F31" s="29" t="s">
        <v>27</v>
      </c>
      <c r="G31" s="81"/>
    </row>
    <row r="32" spans="1:7" x14ac:dyDescent="0.25">
      <c r="A32" s="14">
        <v>24</v>
      </c>
      <c r="B32" s="48" t="s">
        <v>19</v>
      </c>
      <c r="C32" s="82"/>
      <c r="D32" s="29" t="s">
        <v>26</v>
      </c>
      <c r="E32" s="82"/>
      <c r="F32" s="29" t="s">
        <v>194</v>
      </c>
      <c r="G32" s="81"/>
    </row>
    <row r="33" spans="1:7" ht="30" x14ac:dyDescent="0.25">
      <c r="A33" s="14">
        <v>25</v>
      </c>
      <c r="B33" s="48" t="s">
        <v>183</v>
      </c>
      <c r="C33" s="82"/>
      <c r="D33" s="29" t="s">
        <v>26</v>
      </c>
      <c r="E33" s="82"/>
      <c r="F33" s="29" t="s">
        <v>21</v>
      </c>
      <c r="G33" s="81"/>
    </row>
    <row r="34" spans="1:7" x14ac:dyDescent="0.25">
      <c r="A34" s="71" t="s">
        <v>105</v>
      </c>
      <c r="B34" s="71"/>
      <c r="C34" s="71"/>
      <c r="D34" s="71"/>
      <c r="E34" s="71"/>
      <c r="F34" s="71"/>
      <c r="G34" s="71"/>
    </row>
    <row r="35" spans="1:7" x14ac:dyDescent="0.25">
      <c r="A35" s="47">
        <v>26</v>
      </c>
      <c r="B35" s="51" t="s">
        <v>28</v>
      </c>
      <c r="C35" s="95"/>
      <c r="D35" s="29" t="s">
        <v>30</v>
      </c>
      <c r="E35" s="95"/>
      <c r="F35" s="50" t="s">
        <v>5</v>
      </c>
      <c r="G35" s="89"/>
    </row>
    <row r="36" spans="1:7" ht="25.5" x14ac:dyDescent="0.25">
      <c r="A36" s="14">
        <v>27</v>
      </c>
      <c r="B36" s="51" t="s">
        <v>51</v>
      </c>
      <c r="C36" s="95"/>
      <c r="D36" s="29" t="s">
        <v>207</v>
      </c>
      <c r="E36" s="95"/>
      <c r="F36" s="29">
        <v>1</v>
      </c>
      <c r="G36" s="80"/>
    </row>
    <row r="37" spans="1:7" x14ac:dyDescent="0.25">
      <c r="A37" s="44">
        <v>28</v>
      </c>
      <c r="B37" s="51" t="s">
        <v>15</v>
      </c>
      <c r="C37" s="95"/>
      <c r="D37" s="29" t="s">
        <v>24</v>
      </c>
      <c r="E37" s="95"/>
      <c r="F37" s="46" t="s">
        <v>179</v>
      </c>
      <c r="G37" s="90"/>
    </row>
    <row r="38" spans="1:7" x14ac:dyDescent="0.25">
      <c r="A38" s="71" t="s">
        <v>172</v>
      </c>
      <c r="B38" s="71"/>
      <c r="C38" s="71"/>
      <c r="D38" s="71"/>
      <c r="E38" s="71"/>
      <c r="F38" s="71"/>
      <c r="G38" s="71"/>
    </row>
    <row r="39" spans="1:7" ht="15" customHeight="1" x14ac:dyDescent="0.25">
      <c r="A39" s="14">
        <v>29</v>
      </c>
      <c r="B39" s="27" t="s">
        <v>198</v>
      </c>
      <c r="C39" s="82"/>
      <c r="D39" s="29" t="s">
        <v>24</v>
      </c>
      <c r="E39" s="82"/>
      <c r="F39" s="29" t="s">
        <v>179</v>
      </c>
      <c r="G39" s="68" t="s">
        <v>109</v>
      </c>
    </row>
    <row r="40" spans="1:7" x14ac:dyDescent="0.25">
      <c r="A40" s="14">
        <v>30</v>
      </c>
      <c r="B40" s="27" t="s">
        <v>16</v>
      </c>
      <c r="C40" s="82"/>
      <c r="D40" s="29" t="s">
        <v>30</v>
      </c>
      <c r="E40" s="82"/>
      <c r="F40" s="53">
        <v>0.1</v>
      </c>
      <c r="G40" s="69"/>
    </row>
    <row r="41" spans="1:7" x14ac:dyDescent="0.25">
      <c r="A41" s="14">
        <v>31</v>
      </c>
      <c r="B41" s="27" t="s">
        <v>199</v>
      </c>
      <c r="C41" s="82"/>
      <c r="D41" s="29" t="s">
        <v>24</v>
      </c>
      <c r="E41" s="82"/>
      <c r="F41" s="29" t="s">
        <v>179</v>
      </c>
      <c r="G41" s="69"/>
    </row>
    <row r="42" spans="1:7" x14ac:dyDescent="0.25">
      <c r="A42" s="14">
        <v>32</v>
      </c>
      <c r="B42" s="27" t="s">
        <v>200</v>
      </c>
      <c r="C42" s="82"/>
      <c r="D42" s="29" t="s">
        <v>24</v>
      </c>
      <c r="E42" s="82"/>
      <c r="F42" s="29" t="s">
        <v>179</v>
      </c>
      <c r="G42" s="69"/>
    </row>
    <row r="43" spans="1:7" x14ac:dyDescent="0.25">
      <c r="A43" s="14">
        <v>33</v>
      </c>
      <c r="B43" s="27" t="s">
        <v>201</v>
      </c>
      <c r="C43" s="82"/>
      <c r="D43" s="29" t="s">
        <v>24</v>
      </c>
      <c r="E43" s="82"/>
      <c r="F43" s="29" t="s">
        <v>179</v>
      </c>
      <c r="G43" s="69"/>
    </row>
    <row r="44" spans="1:7" ht="30" x14ac:dyDescent="0.25">
      <c r="A44" s="14">
        <v>34</v>
      </c>
      <c r="B44" s="27" t="s">
        <v>202</v>
      </c>
      <c r="C44" s="82"/>
      <c r="D44" s="29" t="s">
        <v>30</v>
      </c>
      <c r="E44" s="82"/>
      <c r="F44" s="29" t="s">
        <v>5</v>
      </c>
      <c r="G44" s="69"/>
    </row>
    <row r="45" spans="1:7" x14ac:dyDescent="0.25">
      <c r="A45" s="14">
        <v>35</v>
      </c>
      <c r="B45" s="27" t="s">
        <v>17</v>
      </c>
      <c r="C45" s="82"/>
      <c r="D45" s="29" t="s">
        <v>29</v>
      </c>
      <c r="E45" s="82"/>
      <c r="F45" s="53">
        <v>6.8539471972948365E-2</v>
      </c>
      <c r="G45" s="69"/>
    </row>
    <row r="46" spans="1:7" ht="30" x14ac:dyDescent="0.25">
      <c r="A46" s="14">
        <v>36</v>
      </c>
      <c r="B46" s="62" t="s">
        <v>203</v>
      </c>
      <c r="C46" s="82"/>
      <c r="D46" s="29" t="s">
        <v>24</v>
      </c>
      <c r="E46" s="82"/>
      <c r="F46" s="29" t="s">
        <v>204</v>
      </c>
      <c r="G46" s="69"/>
    </row>
    <row r="47" spans="1:7" x14ac:dyDescent="0.25">
      <c r="A47" s="14">
        <v>37</v>
      </c>
      <c r="B47" s="27" t="s">
        <v>205</v>
      </c>
      <c r="C47" s="82"/>
      <c r="D47" s="29" t="s">
        <v>24</v>
      </c>
      <c r="E47" s="82"/>
      <c r="F47" s="29" t="s">
        <v>179</v>
      </c>
      <c r="G47" s="69"/>
    </row>
    <row r="48" spans="1:7" x14ac:dyDescent="0.25">
      <c r="A48" s="14">
        <v>38</v>
      </c>
      <c r="B48" s="45" t="s">
        <v>206</v>
      </c>
      <c r="C48" s="82"/>
      <c r="D48" s="29" t="s">
        <v>24</v>
      </c>
      <c r="E48" s="82"/>
      <c r="F48" s="29" t="s">
        <v>179</v>
      </c>
      <c r="G48" s="69"/>
    </row>
    <row r="49" spans="1:7" ht="30" x14ac:dyDescent="0.25">
      <c r="A49" s="14">
        <v>39</v>
      </c>
      <c r="B49" s="48" t="s">
        <v>33</v>
      </c>
      <c r="C49" s="82"/>
      <c r="D49" s="29" t="s">
        <v>24</v>
      </c>
      <c r="E49" s="82"/>
      <c r="F49" s="29" t="s">
        <v>179</v>
      </c>
      <c r="G49" s="36" t="s">
        <v>35</v>
      </c>
    </row>
    <row r="50" spans="1:7" x14ac:dyDescent="0.25">
      <c r="A50" s="72" t="s">
        <v>110</v>
      </c>
      <c r="B50" s="73"/>
      <c r="C50" s="73"/>
      <c r="D50" s="73"/>
      <c r="E50" s="73"/>
      <c r="F50" s="73"/>
      <c r="G50" s="74"/>
    </row>
    <row r="51" spans="1:7" ht="30" customHeight="1" x14ac:dyDescent="0.25">
      <c r="A51" s="17">
        <v>40</v>
      </c>
      <c r="B51" s="54" t="s">
        <v>112</v>
      </c>
      <c r="C51" s="14">
        <v>119</v>
      </c>
      <c r="D51" s="35" t="s">
        <v>170</v>
      </c>
      <c r="E51" s="38">
        <v>8457</v>
      </c>
      <c r="F51" s="55">
        <f>C51/$E$51</f>
        <v>1.4071183634858696E-2</v>
      </c>
      <c r="G51" s="75" t="s">
        <v>134</v>
      </c>
    </row>
    <row r="52" spans="1:7" ht="30" x14ac:dyDescent="0.25">
      <c r="A52" s="17">
        <v>41</v>
      </c>
      <c r="B52" s="54" t="s">
        <v>113</v>
      </c>
      <c r="C52" s="14">
        <f>132*12</f>
        <v>1584</v>
      </c>
      <c r="D52" s="35" t="s">
        <v>170</v>
      </c>
      <c r="E52" s="36" t="s">
        <v>130</v>
      </c>
      <c r="F52" s="55">
        <f t="shared" ref="F52:F66" si="0">C52/$E$51</f>
        <v>0.18730046115643845</v>
      </c>
      <c r="G52" s="76"/>
    </row>
    <row r="53" spans="1:7" ht="30" x14ac:dyDescent="0.25">
      <c r="A53" s="17">
        <v>42</v>
      </c>
      <c r="B53" s="54" t="s">
        <v>114</v>
      </c>
      <c r="C53" s="14">
        <v>12</v>
      </c>
      <c r="D53" s="35" t="s">
        <v>170</v>
      </c>
      <c r="E53" s="14"/>
      <c r="F53" s="55">
        <f t="shared" si="0"/>
        <v>1.4189428875487761E-3</v>
      </c>
      <c r="G53" s="76"/>
    </row>
    <row r="54" spans="1:7" ht="30" x14ac:dyDescent="0.25">
      <c r="A54" s="17">
        <v>43</v>
      </c>
      <c r="B54" s="54" t="s">
        <v>115</v>
      </c>
      <c r="C54" s="14">
        <v>15</v>
      </c>
      <c r="D54" s="35" t="s">
        <v>170</v>
      </c>
      <c r="E54" s="14" t="s">
        <v>124</v>
      </c>
      <c r="F54" s="55">
        <f>C54/$E$51/2</f>
        <v>8.8683930471798505E-4</v>
      </c>
      <c r="G54" s="76"/>
    </row>
    <row r="55" spans="1:7" ht="30" x14ac:dyDescent="0.25">
      <c r="A55" s="17">
        <v>44</v>
      </c>
      <c r="B55" s="54" t="s">
        <v>116</v>
      </c>
      <c r="C55" s="14">
        <v>92</v>
      </c>
      <c r="D55" s="35" t="s">
        <v>170</v>
      </c>
      <c r="E55" s="14"/>
      <c r="F55" s="55">
        <f t="shared" si="0"/>
        <v>1.087856213787395E-2</v>
      </c>
      <c r="G55" s="76"/>
    </row>
    <row r="56" spans="1:7" ht="30" x14ac:dyDescent="0.25">
      <c r="A56" s="17">
        <v>45</v>
      </c>
      <c r="B56" s="54" t="s">
        <v>117</v>
      </c>
      <c r="C56" s="14">
        <v>27</v>
      </c>
      <c r="D56" s="35" t="s">
        <v>170</v>
      </c>
      <c r="E56" s="14"/>
      <c r="F56" s="55">
        <f t="shared" si="0"/>
        <v>3.1926214969847464E-3</v>
      </c>
      <c r="G56" s="76"/>
    </row>
    <row r="57" spans="1:7" ht="30" x14ac:dyDescent="0.25">
      <c r="A57" s="17">
        <v>46</v>
      </c>
      <c r="B57" s="54" t="s">
        <v>118</v>
      </c>
      <c r="C57" s="14">
        <v>35</v>
      </c>
      <c r="D57" s="35" t="s">
        <v>170</v>
      </c>
      <c r="E57" s="14"/>
      <c r="F57" s="55">
        <f t="shared" si="0"/>
        <v>4.1385834220172635E-3</v>
      </c>
      <c r="G57" s="76"/>
    </row>
    <row r="58" spans="1:7" ht="30" x14ac:dyDescent="0.25">
      <c r="A58" s="17">
        <v>47</v>
      </c>
      <c r="B58" s="54" t="s">
        <v>119</v>
      </c>
      <c r="C58" s="14">
        <v>102</v>
      </c>
      <c r="D58" s="35" t="s">
        <v>170</v>
      </c>
      <c r="E58" s="14"/>
      <c r="F58" s="55">
        <f t="shared" si="0"/>
        <v>1.2061014544164597E-2</v>
      </c>
      <c r="G58" s="76"/>
    </row>
    <row r="59" spans="1:7" ht="30" x14ac:dyDescent="0.25">
      <c r="A59" s="17">
        <v>48</v>
      </c>
      <c r="B59" s="54" t="s">
        <v>120</v>
      </c>
      <c r="C59" s="14">
        <v>12</v>
      </c>
      <c r="D59" s="35" t="s">
        <v>170</v>
      </c>
      <c r="E59" s="14"/>
      <c r="F59" s="55">
        <f t="shared" si="0"/>
        <v>1.4189428875487761E-3</v>
      </c>
      <c r="G59" s="76"/>
    </row>
    <row r="60" spans="1:7" ht="30" x14ac:dyDescent="0.25">
      <c r="A60" s="17">
        <v>49</v>
      </c>
      <c r="B60" s="54" t="s">
        <v>121</v>
      </c>
      <c r="C60" s="14">
        <v>15</v>
      </c>
      <c r="D60" s="35" t="s">
        <v>170</v>
      </c>
      <c r="E60" s="14"/>
      <c r="F60" s="55">
        <f t="shared" si="0"/>
        <v>1.7736786094359701E-3</v>
      </c>
      <c r="G60" s="76"/>
    </row>
    <row r="61" spans="1:7" ht="30" x14ac:dyDescent="0.25">
      <c r="A61" s="17">
        <v>50</v>
      </c>
      <c r="B61" s="54" t="s">
        <v>122</v>
      </c>
      <c r="C61" s="14">
        <v>25</v>
      </c>
      <c r="D61" s="35" t="s">
        <v>170</v>
      </c>
      <c r="E61" s="14"/>
      <c r="F61" s="55">
        <f t="shared" si="0"/>
        <v>2.9561310157266169E-3</v>
      </c>
      <c r="G61" s="76"/>
    </row>
    <row r="62" spans="1:7" ht="30" x14ac:dyDescent="0.25">
      <c r="A62" s="17">
        <v>51</v>
      </c>
      <c r="B62" s="54" t="s">
        <v>123</v>
      </c>
      <c r="C62" s="14">
        <v>27</v>
      </c>
      <c r="D62" s="35" t="s">
        <v>170</v>
      </c>
      <c r="E62" s="14" t="s">
        <v>124</v>
      </c>
      <c r="F62" s="55">
        <f>C62/$E$51/2</f>
        <v>1.5963107484923732E-3</v>
      </c>
      <c r="G62" s="76"/>
    </row>
    <row r="63" spans="1:7" ht="30" x14ac:dyDescent="0.25">
      <c r="A63" s="17">
        <v>52</v>
      </c>
      <c r="B63" s="54" t="s">
        <v>125</v>
      </c>
      <c r="C63" s="14">
        <f>12*12</f>
        <v>144</v>
      </c>
      <c r="D63" s="35" t="s">
        <v>169</v>
      </c>
      <c r="E63" s="14" t="s">
        <v>127</v>
      </c>
      <c r="F63" s="55">
        <f t="shared" si="0"/>
        <v>1.7027314650585313E-2</v>
      </c>
      <c r="G63" s="76"/>
    </row>
    <row r="64" spans="1:7" ht="30" x14ac:dyDescent="0.25">
      <c r="A64" s="17">
        <v>53</v>
      </c>
      <c r="B64" s="54" t="s">
        <v>126</v>
      </c>
      <c r="C64" s="14">
        <f>129*12</f>
        <v>1548</v>
      </c>
      <c r="D64" s="35" t="s">
        <v>169</v>
      </c>
      <c r="E64" s="14" t="s">
        <v>127</v>
      </c>
      <c r="F64" s="55">
        <f t="shared" si="0"/>
        <v>0.18304363249379213</v>
      </c>
      <c r="G64" s="76"/>
    </row>
    <row r="65" spans="1:7" ht="30" x14ac:dyDescent="0.25">
      <c r="A65" s="17">
        <v>54</v>
      </c>
      <c r="B65" s="54" t="s">
        <v>128</v>
      </c>
      <c r="C65" s="14">
        <f>25*12</f>
        <v>300</v>
      </c>
      <c r="D65" s="35" t="s">
        <v>169</v>
      </c>
      <c r="E65" s="14" t="s">
        <v>127</v>
      </c>
      <c r="F65" s="55">
        <f t="shared" si="0"/>
        <v>3.5473572188719403E-2</v>
      </c>
      <c r="G65" s="76"/>
    </row>
    <row r="66" spans="1:7" ht="30" x14ac:dyDescent="0.25">
      <c r="A66" s="17">
        <v>55</v>
      </c>
      <c r="B66" s="54" t="s">
        <v>129</v>
      </c>
      <c r="C66" s="14">
        <f>726*12</f>
        <v>8712</v>
      </c>
      <c r="D66" s="35" t="s">
        <v>170</v>
      </c>
      <c r="E66" s="36" t="s">
        <v>130</v>
      </c>
      <c r="F66" s="55">
        <f t="shared" si="0"/>
        <v>1.0301525363604116</v>
      </c>
      <c r="G66" s="76"/>
    </row>
    <row r="67" spans="1:7" x14ac:dyDescent="0.25">
      <c r="A67" s="72" t="s">
        <v>111</v>
      </c>
      <c r="B67" s="73"/>
      <c r="C67" s="73"/>
      <c r="D67" s="73"/>
      <c r="E67" s="73"/>
      <c r="F67" s="73"/>
      <c r="G67" s="74"/>
    </row>
    <row r="68" spans="1:7" ht="15" customHeight="1" x14ac:dyDescent="0.25">
      <c r="A68" s="14">
        <v>56</v>
      </c>
      <c r="B68" s="56" t="s">
        <v>22</v>
      </c>
      <c r="C68" s="14">
        <v>10</v>
      </c>
      <c r="D68" s="29" t="s">
        <v>4</v>
      </c>
      <c r="E68" s="14"/>
      <c r="F68" s="53">
        <v>1.375687843921961E-3</v>
      </c>
      <c r="G68" s="68" t="s">
        <v>61</v>
      </c>
    </row>
    <row r="69" spans="1:7" x14ac:dyDescent="0.25">
      <c r="A69" s="14">
        <v>57</v>
      </c>
      <c r="B69" s="56" t="s">
        <v>23</v>
      </c>
      <c r="C69" s="14"/>
      <c r="D69" s="29" t="s">
        <v>4</v>
      </c>
      <c r="E69" s="14"/>
      <c r="F69" s="53">
        <v>2.6263131565782893E-3</v>
      </c>
      <c r="G69" s="69"/>
    </row>
    <row r="70" spans="1:7" x14ac:dyDescent="0.25">
      <c r="A70" s="14">
        <v>58</v>
      </c>
      <c r="B70" s="56" t="s">
        <v>34</v>
      </c>
      <c r="C70" s="14">
        <v>25</v>
      </c>
      <c r="D70" s="29" t="s">
        <v>4</v>
      </c>
      <c r="E70" s="14"/>
      <c r="F70" s="53">
        <v>3.3333333333333335E-3</v>
      </c>
      <c r="G70" s="69"/>
    </row>
    <row r="71" spans="1:7" x14ac:dyDescent="0.25">
      <c r="A71" s="14">
        <v>59</v>
      </c>
      <c r="B71" s="56" t="s">
        <v>136</v>
      </c>
      <c r="C71" s="14">
        <v>12</v>
      </c>
      <c r="D71" s="29" t="s">
        <v>4</v>
      </c>
      <c r="E71" s="14"/>
      <c r="F71" s="53">
        <v>2.3670970100434833E-3</v>
      </c>
      <c r="G71" s="69"/>
    </row>
    <row r="72" spans="1:7" x14ac:dyDescent="0.25">
      <c r="A72" s="14">
        <v>60</v>
      </c>
      <c r="B72" s="56" t="s">
        <v>137</v>
      </c>
      <c r="C72" s="14">
        <v>15</v>
      </c>
      <c r="D72" s="29" t="s">
        <v>4</v>
      </c>
      <c r="E72" s="14"/>
      <c r="F72" s="53">
        <v>2.616850091712523E-3</v>
      </c>
      <c r="G72" s="69"/>
    </row>
    <row r="73" spans="1:7" x14ac:dyDescent="0.25">
      <c r="A73" s="14">
        <v>61</v>
      </c>
      <c r="B73" s="56" t="s">
        <v>138</v>
      </c>
      <c r="C73" s="14">
        <v>92</v>
      </c>
      <c r="D73" s="29" t="s">
        <v>4</v>
      </c>
      <c r="E73" s="14"/>
      <c r="F73" s="53">
        <v>1.5701100550275137E-2</v>
      </c>
      <c r="G73" s="70"/>
    </row>
    <row r="74" spans="1:7" ht="30" x14ac:dyDescent="0.25">
      <c r="A74" s="14">
        <v>62</v>
      </c>
      <c r="B74" s="56" t="s">
        <v>36</v>
      </c>
      <c r="C74" s="14">
        <v>0</v>
      </c>
      <c r="D74" s="29" t="s">
        <v>4</v>
      </c>
      <c r="E74" s="14"/>
      <c r="F74" s="57">
        <v>2.1459227467811159E-3</v>
      </c>
      <c r="G74" s="39" t="s">
        <v>37</v>
      </c>
    </row>
    <row r="75" spans="1:7" x14ac:dyDescent="0.25">
      <c r="A75" s="14">
        <v>63</v>
      </c>
      <c r="B75" s="56" t="s">
        <v>39</v>
      </c>
      <c r="C75" s="14">
        <v>0</v>
      </c>
      <c r="D75" s="29" t="s">
        <v>4</v>
      </c>
      <c r="E75" s="14"/>
      <c r="F75" s="57">
        <v>7.7821011673151752E-3</v>
      </c>
      <c r="G75" s="39" t="s">
        <v>38</v>
      </c>
    </row>
  </sheetData>
  <mergeCells count="26">
    <mergeCell ref="G28:G33"/>
    <mergeCell ref="G39:G48"/>
    <mergeCell ref="C28:C33"/>
    <mergeCell ref="E28:E33"/>
    <mergeCell ref="C35:C37"/>
    <mergeCell ref="E35:E37"/>
    <mergeCell ref="C39:C49"/>
    <mergeCell ref="E39:E49"/>
    <mergeCell ref="G68:G73"/>
    <mergeCell ref="A34:G34"/>
    <mergeCell ref="A38:G38"/>
    <mergeCell ref="A67:G67"/>
    <mergeCell ref="A50:G50"/>
    <mergeCell ref="G51:G66"/>
    <mergeCell ref="G35:G37"/>
    <mergeCell ref="A27:G27"/>
    <mergeCell ref="A1:G1"/>
    <mergeCell ref="A4:G4"/>
    <mergeCell ref="A5:G5"/>
    <mergeCell ref="A13:G13"/>
    <mergeCell ref="G15:G26"/>
    <mergeCell ref="G8:G12"/>
    <mergeCell ref="E6:E12"/>
    <mergeCell ref="C6:C12"/>
    <mergeCell ref="C14:C26"/>
    <mergeCell ref="E14:E26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55" fitToHeight="0" orientation="portrait" horizont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74"/>
  <sheetViews>
    <sheetView topLeftCell="A16" zoomScale="85" zoomScaleNormal="85" workbookViewId="0">
      <pane xSplit="7" topLeftCell="H1" activePane="topRight" state="frozen"/>
      <selection pane="topRight" activeCell="E39" sqref="E39:E49"/>
    </sheetView>
  </sheetViews>
  <sheetFormatPr defaultColWidth="9.140625" defaultRowHeight="15" x14ac:dyDescent="0.25"/>
  <cols>
    <col min="1" max="1" width="9.140625" style="2"/>
    <col min="2" max="2" width="58.5703125" style="7" customWidth="1"/>
    <col min="3" max="3" width="9.85546875" style="7" customWidth="1"/>
    <col min="4" max="5" width="18.7109375" style="2" customWidth="1"/>
    <col min="6" max="6" width="26" style="2" customWidth="1"/>
    <col min="7" max="7" width="35.28515625" style="2" customWidth="1"/>
    <col min="8" max="19" width="13.85546875" style="2" customWidth="1"/>
    <col min="20" max="25" width="14.28515625" style="2" customWidth="1"/>
    <col min="26" max="16384" width="9.140625" style="2"/>
  </cols>
  <sheetData>
    <row r="1" spans="1:7" ht="39.75" customHeight="1" x14ac:dyDescent="0.3">
      <c r="A1" s="91" t="s">
        <v>209</v>
      </c>
      <c r="B1" s="91"/>
      <c r="C1" s="91"/>
      <c r="D1" s="91"/>
      <c r="E1" s="91"/>
      <c r="F1" s="91"/>
      <c r="G1" s="91"/>
    </row>
    <row r="2" spans="1:7" ht="18.75" x14ac:dyDescent="0.3">
      <c r="A2" s="6" t="s">
        <v>208</v>
      </c>
      <c r="B2" s="6"/>
      <c r="C2" s="6"/>
      <c r="D2" s="59"/>
      <c r="E2" s="59"/>
      <c r="F2" s="59"/>
      <c r="G2" s="59"/>
    </row>
    <row r="3" spans="1:7" ht="25.5" x14ac:dyDescent="0.25">
      <c r="A3" s="5" t="s">
        <v>32</v>
      </c>
      <c r="B3" s="4" t="s">
        <v>0</v>
      </c>
      <c r="C3" s="4"/>
      <c r="D3" s="4" t="s">
        <v>1</v>
      </c>
      <c r="E3" s="4"/>
      <c r="F3" s="4" t="s">
        <v>2</v>
      </c>
      <c r="G3" s="4" t="s">
        <v>3</v>
      </c>
    </row>
    <row r="4" spans="1:7" x14ac:dyDescent="0.25">
      <c r="A4" s="84" t="s">
        <v>101</v>
      </c>
      <c r="B4" s="84"/>
      <c r="C4" s="84"/>
      <c r="D4" s="84"/>
      <c r="E4" s="84"/>
      <c r="F4" s="84"/>
      <c r="G4" s="84"/>
    </row>
    <row r="5" spans="1:7" x14ac:dyDescent="0.25">
      <c r="A5" s="71" t="s">
        <v>102</v>
      </c>
      <c r="B5" s="71"/>
      <c r="C5" s="71"/>
      <c r="D5" s="71"/>
      <c r="E5" s="71"/>
      <c r="F5" s="71"/>
      <c r="G5" s="71"/>
    </row>
    <row r="6" spans="1:7" ht="76.5" customHeight="1" x14ac:dyDescent="0.25">
      <c r="A6" s="14">
        <v>1</v>
      </c>
      <c r="B6" s="52" t="s">
        <v>6</v>
      </c>
      <c r="C6" s="82"/>
      <c r="D6" s="28" t="s">
        <v>98</v>
      </c>
      <c r="E6" s="82"/>
      <c r="F6" s="24">
        <v>797.27</v>
      </c>
      <c r="G6" s="25" t="s">
        <v>107</v>
      </c>
    </row>
    <row r="7" spans="1:7" ht="45" x14ac:dyDescent="0.25">
      <c r="A7" s="14">
        <v>2</v>
      </c>
      <c r="B7" s="52" t="s">
        <v>7</v>
      </c>
      <c r="C7" s="82"/>
      <c r="D7" s="28" t="s">
        <v>99</v>
      </c>
      <c r="E7" s="82"/>
      <c r="F7" s="24">
        <v>1.77</v>
      </c>
      <c r="G7" s="26" t="s">
        <v>106</v>
      </c>
    </row>
    <row r="8" spans="1:7" ht="24.95" customHeight="1" x14ac:dyDescent="0.25">
      <c r="A8" s="14">
        <v>3</v>
      </c>
      <c r="B8" s="67" t="s">
        <v>185</v>
      </c>
      <c r="C8" s="82"/>
      <c r="D8" s="28" t="s">
        <v>100</v>
      </c>
      <c r="E8" s="82"/>
      <c r="F8" s="24">
        <f>2.9*247/1000</f>
        <v>0.71629999999999994</v>
      </c>
      <c r="G8" s="85" t="s">
        <v>177</v>
      </c>
    </row>
    <row r="9" spans="1:7" ht="24.95" customHeight="1" x14ac:dyDescent="0.25">
      <c r="A9" s="14">
        <v>4</v>
      </c>
      <c r="B9" s="67" t="s">
        <v>186</v>
      </c>
      <c r="C9" s="82"/>
      <c r="D9" s="28" t="s">
        <v>99</v>
      </c>
      <c r="E9" s="82"/>
      <c r="F9" s="24">
        <f>F8*0.065</f>
        <v>4.6559499999999997E-2</v>
      </c>
      <c r="G9" s="85"/>
    </row>
    <row r="10" spans="1:7" ht="24.95" customHeight="1" x14ac:dyDescent="0.25">
      <c r="A10" s="14">
        <v>5</v>
      </c>
      <c r="B10" s="52" t="s">
        <v>8</v>
      </c>
      <c r="C10" s="82"/>
      <c r="D10" s="28" t="s">
        <v>100</v>
      </c>
      <c r="E10" s="82"/>
      <c r="F10" s="24">
        <f>9.1*247/1000</f>
        <v>2.2477</v>
      </c>
      <c r="G10" s="85"/>
    </row>
    <row r="11" spans="1:7" ht="24.95" customHeight="1" x14ac:dyDescent="0.25">
      <c r="A11" s="14">
        <v>6</v>
      </c>
      <c r="B11" s="52" t="s">
        <v>9</v>
      </c>
      <c r="C11" s="82"/>
      <c r="D11" s="28" t="s">
        <v>100</v>
      </c>
      <c r="E11" s="82"/>
      <c r="F11" s="24">
        <f>12*247/1000</f>
        <v>2.964</v>
      </c>
      <c r="G11" s="85"/>
    </row>
    <row r="12" spans="1:7" ht="24.95" customHeight="1" x14ac:dyDescent="0.25">
      <c r="A12" s="14">
        <v>7</v>
      </c>
      <c r="B12" s="67" t="s">
        <v>184</v>
      </c>
      <c r="C12" s="82"/>
      <c r="D12" s="28" t="s">
        <v>100</v>
      </c>
      <c r="E12" s="82"/>
      <c r="F12" s="24">
        <f>12*247/1000</f>
        <v>2.964</v>
      </c>
      <c r="G12" s="85"/>
    </row>
    <row r="13" spans="1:7" x14ac:dyDescent="0.25">
      <c r="A13" s="72" t="s">
        <v>103</v>
      </c>
      <c r="B13" s="73"/>
      <c r="C13" s="73"/>
      <c r="D13" s="73"/>
      <c r="E13" s="73"/>
      <c r="F13" s="73"/>
      <c r="G13" s="74"/>
    </row>
    <row r="14" spans="1:7" ht="60" customHeight="1" x14ac:dyDescent="0.25">
      <c r="A14" s="14">
        <v>8</v>
      </c>
      <c r="B14" s="27" t="s">
        <v>10</v>
      </c>
      <c r="C14" s="84"/>
      <c r="D14" s="28" t="s">
        <v>100</v>
      </c>
      <c r="E14" s="84"/>
      <c r="F14" s="29">
        <v>0.26400000000000001</v>
      </c>
      <c r="G14" s="30" t="s">
        <v>173</v>
      </c>
    </row>
    <row r="15" spans="1:7" ht="31.5" customHeight="1" x14ac:dyDescent="0.25">
      <c r="A15" s="14">
        <v>9</v>
      </c>
      <c r="B15" s="31" t="s">
        <v>14</v>
      </c>
      <c r="C15" s="84"/>
      <c r="D15" s="29" t="s">
        <v>24</v>
      </c>
      <c r="E15" s="84"/>
      <c r="F15" s="29" t="s">
        <v>5</v>
      </c>
      <c r="G15" s="68" t="s">
        <v>25</v>
      </c>
    </row>
    <row r="16" spans="1:7" x14ac:dyDescent="0.25">
      <c r="A16" s="14">
        <v>10</v>
      </c>
      <c r="B16" s="31" t="s">
        <v>192</v>
      </c>
      <c r="C16" s="84"/>
      <c r="D16" s="29" t="s">
        <v>24</v>
      </c>
      <c r="E16" s="84"/>
      <c r="F16" s="29" t="s">
        <v>5</v>
      </c>
      <c r="G16" s="69"/>
    </row>
    <row r="17" spans="1:7" x14ac:dyDescent="0.25">
      <c r="A17" s="14">
        <v>11</v>
      </c>
      <c r="B17" s="31" t="s">
        <v>193</v>
      </c>
      <c r="C17" s="84"/>
      <c r="D17" s="29" t="s">
        <v>24</v>
      </c>
      <c r="E17" s="84"/>
      <c r="F17" s="29"/>
      <c r="G17" s="69"/>
    </row>
    <row r="18" spans="1:7" ht="16.5" customHeight="1" x14ac:dyDescent="0.25">
      <c r="A18" s="14">
        <v>12</v>
      </c>
      <c r="B18" s="58" t="s">
        <v>191</v>
      </c>
      <c r="C18" s="84"/>
      <c r="D18" s="29" t="s">
        <v>24</v>
      </c>
      <c r="E18" s="84"/>
      <c r="F18" s="29" t="s">
        <v>5</v>
      </c>
      <c r="G18" s="69"/>
    </row>
    <row r="19" spans="1:7" x14ac:dyDescent="0.25">
      <c r="A19" s="14">
        <v>13</v>
      </c>
      <c r="B19" s="27" t="s">
        <v>187</v>
      </c>
      <c r="C19" s="84"/>
      <c r="D19" s="29" t="s">
        <v>24</v>
      </c>
      <c r="E19" s="84"/>
      <c r="F19" s="29" t="s">
        <v>5</v>
      </c>
      <c r="G19" s="69"/>
    </row>
    <row r="20" spans="1:7" x14ac:dyDescent="0.25">
      <c r="A20" s="14">
        <v>14</v>
      </c>
      <c r="B20" s="27" t="s">
        <v>195</v>
      </c>
      <c r="C20" s="84"/>
      <c r="D20" s="29" t="s">
        <v>24</v>
      </c>
      <c r="E20" s="84"/>
      <c r="F20" s="29" t="s">
        <v>5</v>
      </c>
      <c r="G20" s="69"/>
    </row>
    <row r="21" spans="1:7" x14ac:dyDescent="0.25">
      <c r="A21" s="14">
        <v>15</v>
      </c>
      <c r="B21" s="27" t="s">
        <v>11</v>
      </c>
      <c r="C21" s="84"/>
      <c r="D21" s="29" t="s">
        <v>24</v>
      </c>
      <c r="E21" s="84"/>
      <c r="F21" s="29" t="s">
        <v>5</v>
      </c>
      <c r="G21" s="69"/>
    </row>
    <row r="22" spans="1:7" x14ac:dyDescent="0.25">
      <c r="A22" s="14">
        <v>15</v>
      </c>
      <c r="B22" s="27" t="s">
        <v>12</v>
      </c>
      <c r="C22" s="84"/>
      <c r="D22" s="29" t="s">
        <v>24</v>
      </c>
      <c r="E22" s="84"/>
      <c r="F22" s="29" t="s">
        <v>5</v>
      </c>
      <c r="G22" s="69"/>
    </row>
    <row r="23" spans="1:7" x14ac:dyDescent="0.25">
      <c r="A23" s="14">
        <v>16</v>
      </c>
      <c r="B23" s="27" t="s">
        <v>188</v>
      </c>
      <c r="C23" s="84"/>
      <c r="D23" s="29" t="s">
        <v>24</v>
      </c>
      <c r="E23" s="84"/>
      <c r="F23" s="29" t="s">
        <v>5</v>
      </c>
      <c r="G23" s="69"/>
    </row>
    <row r="24" spans="1:7" x14ac:dyDescent="0.25">
      <c r="A24" s="14">
        <v>17</v>
      </c>
      <c r="B24" s="27" t="s">
        <v>13</v>
      </c>
      <c r="C24" s="84"/>
      <c r="D24" s="29" t="s">
        <v>24</v>
      </c>
      <c r="E24" s="84"/>
      <c r="F24" s="29" t="s">
        <v>5</v>
      </c>
      <c r="G24" s="69"/>
    </row>
    <row r="25" spans="1:7" ht="17.25" customHeight="1" x14ac:dyDescent="0.25">
      <c r="A25" s="14">
        <v>18</v>
      </c>
      <c r="B25" s="27" t="s">
        <v>182</v>
      </c>
      <c r="C25" s="84"/>
      <c r="D25" s="29" t="s">
        <v>24</v>
      </c>
      <c r="E25" s="84"/>
      <c r="F25" s="29" t="s">
        <v>5</v>
      </c>
      <c r="G25" s="69"/>
    </row>
    <row r="26" spans="1:7" x14ac:dyDescent="0.25">
      <c r="A26" s="14">
        <v>19</v>
      </c>
      <c r="B26" s="27" t="s">
        <v>181</v>
      </c>
      <c r="C26" s="84"/>
      <c r="D26" s="29" t="s">
        <v>24</v>
      </c>
      <c r="E26" s="84"/>
      <c r="F26" s="29" t="s">
        <v>5</v>
      </c>
      <c r="G26" s="69"/>
    </row>
    <row r="27" spans="1:7" x14ac:dyDescent="0.25">
      <c r="A27" s="86" t="s">
        <v>104</v>
      </c>
      <c r="B27" s="87"/>
      <c r="C27" s="87"/>
      <c r="D27" s="87"/>
      <c r="E27" s="87"/>
      <c r="F27" s="87"/>
      <c r="G27" s="88"/>
    </row>
    <row r="28" spans="1:7" ht="15" customHeight="1" x14ac:dyDescent="0.25">
      <c r="A28" s="47">
        <v>20</v>
      </c>
      <c r="B28" s="48" t="s">
        <v>189</v>
      </c>
      <c r="C28" s="82"/>
      <c r="D28" s="50" t="s">
        <v>24</v>
      </c>
      <c r="E28" s="82"/>
      <c r="F28" s="50" t="s">
        <v>179</v>
      </c>
      <c r="G28" s="81" t="s">
        <v>25</v>
      </c>
    </row>
    <row r="29" spans="1:7" x14ac:dyDescent="0.25">
      <c r="A29" s="14">
        <v>21</v>
      </c>
      <c r="B29" s="48" t="s">
        <v>190</v>
      </c>
      <c r="C29" s="82"/>
      <c r="D29" s="29" t="s">
        <v>24</v>
      </c>
      <c r="E29" s="82"/>
      <c r="F29" s="29" t="s">
        <v>179</v>
      </c>
      <c r="G29" s="81"/>
    </row>
    <row r="30" spans="1:7" x14ac:dyDescent="0.25">
      <c r="A30" s="14">
        <v>22</v>
      </c>
      <c r="B30" s="49" t="s">
        <v>196</v>
      </c>
      <c r="C30" s="82"/>
      <c r="D30" s="29" t="s">
        <v>24</v>
      </c>
      <c r="E30" s="82"/>
      <c r="F30" s="29" t="s">
        <v>197</v>
      </c>
      <c r="G30" s="81"/>
    </row>
    <row r="31" spans="1:7" x14ac:dyDescent="0.25">
      <c r="A31" s="14">
        <v>23</v>
      </c>
      <c r="B31" s="48" t="s">
        <v>18</v>
      </c>
      <c r="C31" s="82"/>
      <c r="D31" s="29" t="s">
        <v>26</v>
      </c>
      <c r="E31" s="82"/>
      <c r="F31" s="29" t="s">
        <v>27</v>
      </c>
      <c r="G31" s="81"/>
    </row>
    <row r="32" spans="1:7" x14ac:dyDescent="0.25">
      <c r="A32" s="14">
        <v>24</v>
      </c>
      <c r="B32" s="48" t="s">
        <v>19</v>
      </c>
      <c r="C32" s="82"/>
      <c r="D32" s="29" t="s">
        <v>26</v>
      </c>
      <c r="E32" s="82"/>
      <c r="F32" s="29" t="s">
        <v>194</v>
      </c>
      <c r="G32" s="81"/>
    </row>
    <row r="33" spans="1:7" ht="30" x14ac:dyDescent="0.25">
      <c r="A33" s="14">
        <v>25</v>
      </c>
      <c r="B33" s="48" t="s">
        <v>183</v>
      </c>
      <c r="C33" s="82"/>
      <c r="D33" s="29" t="s">
        <v>26</v>
      </c>
      <c r="E33" s="82"/>
      <c r="F33" s="29" t="s">
        <v>21</v>
      </c>
      <c r="G33" s="81"/>
    </row>
    <row r="34" spans="1:7" x14ac:dyDescent="0.25">
      <c r="A34" s="72" t="s">
        <v>105</v>
      </c>
      <c r="B34" s="73"/>
      <c r="C34" s="73"/>
      <c r="D34" s="73"/>
      <c r="E34" s="73"/>
      <c r="F34" s="73"/>
      <c r="G34" s="74"/>
    </row>
    <row r="35" spans="1:7" x14ac:dyDescent="0.25">
      <c r="A35" s="14">
        <v>26</v>
      </c>
      <c r="B35" s="51" t="s">
        <v>28</v>
      </c>
      <c r="C35" s="95"/>
      <c r="D35" s="29" t="s">
        <v>30</v>
      </c>
      <c r="E35" s="95"/>
      <c r="F35" s="29" t="s">
        <v>5</v>
      </c>
      <c r="G35" s="80"/>
    </row>
    <row r="36" spans="1:7" ht="25.5" x14ac:dyDescent="0.25">
      <c r="A36" s="14">
        <v>27</v>
      </c>
      <c r="B36" s="51" t="s">
        <v>51</v>
      </c>
      <c r="C36" s="95"/>
      <c r="D36" s="29" t="s">
        <v>207</v>
      </c>
      <c r="E36" s="95"/>
      <c r="F36" s="29">
        <v>1</v>
      </c>
      <c r="G36" s="80"/>
    </row>
    <row r="37" spans="1:7" x14ac:dyDescent="0.25">
      <c r="A37" s="14">
        <v>28</v>
      </c>
      <c r="B37" s="51" t="s">
        <v>15</v>
      </c>
      <c r="C37" s="95"/>
      <c r="D37" s="29" t="s">
        <v>24</v>
      </c>
      <c r="E37" s="95"/>
      <c r="F37" s="29" t="s">
        <v>179</v>
      </c>
      <c r="G37" s="80"/>
    </row>
    <row r="38" spans="1:7" x14ac:dyDescent="0.25">
      <c r="A38" s="72" t="s">
        <v>172</v>
      </c>
      <c r="B38" s="73"/>
      <c r="C38" s="73"/>
      <c r="D38" s="73"/>
      <c r="E38" s="73"/>
      <c r="F38" s="73"/>
      <c r="G38" s="74"/>
    </row>
    <row r="39" spans="1:7" ht="15" customHeight="1" x14ac:dyDescent="0.25">
      <c r="A39" s="14">
        <v>29</v>
      </c>
      <c r="B39" s="27" t="s">
        <v>198</v>
      </c>
      <c r="C39" s="82"/>
      <c r="D39" s="29" t="s">
        <v>24</v>
      </c>
      <c r="E39" s="82"/>
      <c r="F39" s="29" t="s">
        <v>179</v>
      </c>
      <c r="G39" s="68" t="s">
        <v>109</v>
      </c>
    </row>
    <row r="40" spans="1:7" x14ac:dyDescent="0.25">
      <c r="A40" s="14">
        <v>30</v>
      </c>
      <c r="B40" s="27" t="s">
        <v>16</v>
      </c>
      <c r="C40" s="82"/>
      <c r="D40" s="29" t="s">
        <v>30</v>
      </c>
      <c r="E40" s="82"/>
      <c r="F40" s="53">
        <v>0.1</v>
      </c>
      <c r="G40" s="69"/>
    </row>
    <row r="41" spans="1:7" x14ac:dyDescent="0.25">
      <c r="A41" s="14">
        <v>31</v>
      </c>
      <c r="B41" s="27" t="s">
        <v>199</v>
      </c>
      <c r="C41" s="82"/>
      <c r="D41" s="29" t="s">
        <v>24</v>
      </c>
      <c r="E41" s="82"/>
      <c r="F41" s="29" t="s">
        <v>179</v>
      </c>
      <c r="G41" s="69"/>
    </row>
    <row r="42" spans="1:7" x14ac:dyDescent="0.25">
      <c r="A42" s="14">
        <v>32</v>
      </c>
      <c r="B42" s="27" t="s">
        <v>200</v>
      </c>
      <c r="C42" s="82"/>
      <c r="D42" s="29" t="s">
        <v>24</v>
      </c>
      <c r="E42" s="82"/>
      <c r="F42" s="29" t="s">
        <v>179</v>
      </c>
      <c r="G42" s="69"/>
    </row>
    <row r="43" spans="1:7" x14ac:dyDescent="0.25">
      <c r="A43" s="14">
        <v>33</v>
      </c>
      <c r="B43" s="27" t="s">
        <v>201</v>
      </c>
      <c r="C43" s="82"/>
      <c r="D43" s="29" t="s">
        <v>24</v>
      </c>
      <c r="E43" s="82"/>
      <c r="F43" s="29" t="s">
        <v>179</v>
      </c>
      <c r="G43" s="69"/>
    </row>
    <row r="44" spans="1:7" ht="30" x14ac:dyDescent="0.25">
      <c r="A44" s="14">
        <v>34</v>
      </c>
      <c r="B44" s="27" t="s">
        <v>202</v>
      </c>
      <c r="C44" s="82"/>
      <c r="D44" s="29" t="s">
        <v>30</v>
      </c>
      <c r="E44" s="82"/>
      <c r="F44" s="29" t="s">
        <v>5</v>
      </c>
      <c r="G44" s="69"/>
    </row>
    <row r="45" spans="1:7" x14ac:dyDescent="0.25">
      <c r="A45" s="14">
        <v>35</v>
      </c>
      <c r="B45" s="27" t="s">
        <v>17</v>
      </c>
      <c r="C45" s="82"/>
      <c r="D45" s="29" t="s">
        <v>29</v>
      </c>
      <c r="E45" s="82"/>
      <c r="F45" s="53">
        <v>6.8539471972948365E-2</v>
      </c>
      <c r="G45" s="69"/>
    </row>
    <row r="46" spans="1:7" ht="30" x14ac:dyDescent="0.25">
      <c r="A46" s="14">
        <v>36</v>
      </c>
      <c r="B46" s="62" t="s">
        <v>203</v>
      </c>
      <c r="C46" s="82"/>
      <c r="D46" s="29" t="s">
        <v>24</v>
      </c>
      <c r="E46" s="82"/>
      <c r="F46" s="29" t="s">
        <v>204</v>
      </c>
      <c r="G46" s="69"/>
    </row>
    <row r="47" spans="1:7" x14ac:dyDescent="0.25">
      <c r="A47" s="14">
        <v>37</v>
      </c>
      <c r="B47" s="27" t="s">
        <v>205</v>
      </c>
      <c r="C47" s="82"/>
      <c r="D47" s="29" t="s">
        <v>24</v>
      </c>
      <c r="E47" s="82"/>
      <c r="F47" s="29" t="s">
        <v>179</v>
      </c>
      <c r="G47" s="69"/>
    </row>
    <row r="48" spans="1:7" x14ac:dyDescent="0.25">
      <c r="A48" s="14">
        <v>38</v>
      </c>
      <c r="B48" s="27" t="s">
        <v>206</v>
      </c>
      <c r="C48" s="82"/>
      <c r="D48" s="29" t="s">
        <v>24</v>
      </c>
      <c r="E48" s="82"/>
      <c r="F48" s="29" t="s">
        <v>179</v>
      </c>
      <c r="G48" s="69"/>
    </row>
    <row r="49" spans="1:7" ht="30" x14ac:dyDescent="0.25">
      <c r="A49" s="14">
        <v>39</v>
      </c>
      <c r="B49" s="52" t="s">
        <v>33</v>
      </c>
      <c r="C49" s="82"/>
      <c r="D49" s="29" t="s">
        <v>24</v>
      </c>
      <c r="E49" s="82"/>
      <c r="F49" s="29" t="s">
        <v>179</v>
      </c>
      <c r="G49" s="36" t="s">
        <v>35</v>
      </c>
    </row>
    <row r="50" spans="1:7" x14ac:dyDescent="0.25">
      <c r="A50" s="72" t="s">
        <v>110</v>
      </c>
      <c r="B50" s="73"/>
      <c r="C50" s="73"/>
      <c r="D50" s="73"/>
      <c r="E50" s="73"/>
      <c r="F50" s="73"/>
      <c r="G50" s="74"/>
    </row>
    <row r="51" spans="1:7" ht="30" customHeight="1" x14ac:dyDescent="0.25">
      <c r="A51" s="17">
        <v>40</v>
      </c>
      <c r="B51" s="54" t="s">
        <v>112</v>
      </c>
      <c r="C51" s="14">
        <v>52</v>
      </c>
      <c r="D51" s="35" t="s">
        <v>170</v>
      </c>
      <c r="E51" s="38">
        <v>1003</v>
      </c>
      <c r="F51" s="55">
        <f>C51/$E$51</f>
        <v>5.1844466600199403E-2</v>
      </c>
      <c r="G51" s="81" t="s">
        <v>134</v>
      </c>
    </row>
    <row r="52" spans="1:7" ht="30" x14ac:dyDescent="0.25">
      <c r="A52" s="17">
        <v>41</v>
      </c>
      <c r="B52" s="54" t="s">
        <v>113</v>
      </c>
      <c r="C52" s="14">
        <f>54*12</f>
        <v>648</v>
      </c>
      <c r="D52" s="35" t="s">
        <v>170</v>
      </c>
      <c r="E52" s="36" t="s">
        <v>130</v>
      </c>
      <c r="F52" s="55">
        <f t="shared" ref="F52:F65" si="0">C52/$E$51</f>
        <v>0.64606181455633105</v>
      </c>
      <c r="G52" s="81"/>
    </row>
    <row r="53" spans="1:7" ht="30" x14ac:dyDescent="0.25">
      <c r="A53" s="17">
        <v>42</v>
      </c>
      <c r="B53" s="54" t="s">
        <v>114</v>
      </c>
      <c r="C53" s="14">
        <v>8</v>
      </c>
      <c r="D53" s="35" t="s">
        <v>170</v>
      </c>
      <c r="E53" s="14"/>
      <c r="F53" s="55">
        <f t="shared" si="0"/>
        <v>7.9760717846460612E-3</v>
      </c>
      <c r="G53" s="81"/>
    </row>
    <row r="54" spans="1:7" ht="30" x14ac:dyDescent="0.25">
      <c r="A54" s="17">
        <v>43</v>
      </c>
      <c r="B54" s="54" t="s">
        <v>115</v>
      </c>
      <c r="C54" s="14">
        <v>7</v>
      </c>
      <c r="D54" s="35" t="s">
        <v>170</v>
      </c>
      <c r="E54" s="14" t="s">
        <v>124</v>
      </c>
      <c r="F54" s="55">
        <f>C54/$E$51/2</f>
        <v>3.489531405782652E-3</v>
      </c>
      <c r="G54" s="81"/>
    </row>
    <row r="55" spans="1:7" ht="30" x14ac:dyDescent="0.25">
      <c r="A55" s="17">
        <v>44</v>
      </c>
      <c r="B55" s="54" t="s">
        <v>116</v>
      </c>
      <c r="C55" s="14">
        <v>37</v>
      </c>
      <c r="D55" s="35" t="s">
        <v>170</v>
      </c>
      <c r="E55" s="14"/>
      <c r="F55" s="55">
        <f t="shared" si="0"/>
        <v>3.6889332003988036E-2</v>
      </c>
      <c r="G55" s="81"/>
    </row>
    <row r="56" spans="1:7" ht="30" x14ac:dyDescent="0.25">
      <c r="A56" s="17">
        <v>45</v>
      </c>
      <c r="B56" s="54" t="s">
        <v>117</v>
      </c>
      <c r="C56" s="14">
        <v>15</v>
      </c>
      <c r="D56" s="35" t="s">
        <v>170</v>
      </c>
      <c r="E56" s="14"/>
      <c r="F56" s="55">
        <f t="shared" si="0"/>
        <v>1.4955134596211365E-2</v>
      </c>
      <c r="G56" s="81"/>
    </row>
    <row r="57" spans="1:7" ht="30" x14ac:dyDescent="0.25">
      <c r="A57" s="17">
        <v>46</v>
      </c>
      <c r="B57" s="54" t="s">
        <v>118</v>
      </c>
      <c r="C57" s="14">
        <v>8</v>
      </c>
      <c r="D57" s="35" t="s">
        <v>170</v>
      </c>
      <c r="E57" s="14"/>
      <c r="F57" s="55">
        <f t="shared" si="0"/>
        <v>7.9760717846460612E-3</v>
      </c>
      <c r="G57" s="81"/>
    </row>
    <row r="58" spans="1:7" ht="30" x14ac:dyDescent="0.25">
      <c r="A58" s="17">
        <v>47</v>
      </c>
      <c r="B58" s="54" t="s">
        <v>119</v>
      </c>
      <c r="C58" s="14">
        <v>43</v>
      </c>
      <c r="D58" s="35" t="s">
        <v>170</v>
      </c>
      <c r="E58" s="14"/>
      <c r="F58" s="55">
        <f t="shared" si="0"/>
        <v>4.2871385842472583E-2</v>
      </c>
      <c r="G58" s="81"/>
    </row>
    <row r="59" spans="1:7" ht="30" x14ac:dyDescent="0.25">
      <c r="A59" s="17">
        <v>48</v>
      </c>
      <c r="B59" s="54" t="s">
        <v>120</v>
      </c>
      <c r="C59" s="14">
        <v>15</v>
      </c>
      <c r="D59" s="35" t="s">
        <v>170</v>
      </c>
      <c r="E59" s="14"/>
      <c r="F59" s="55">
        <f t="shared" si="0"/>
        <v>1.4955134596211365E-2</v>
      </c>
      <c r="G59" s="81"/>
    </row>
    <row r="60" spans="1:7" ht="30" x14ac:dyDescent="0.25">
      <c r="A60" s="17">
        <v>49</v>
      </c>
      <c r="B60" s="54" t="s">
        <v>122</v>
      </c>
      <c r="C60" s="14">
        <v>2</v>
      </c>
      <c r="D60" s="35" t="s">
        <v>170</v>
      </c>
      <c r="E60" s="14"/>
      <c r="F60" s="55">
        <f t="shared" si="0"/>
        <v>1.9940179461615153E-3</v>
      </c>
      <c r="G60" s="81"/>
    </row>
    <row r="61" spans="1:7" ht="30" x14ac:dyDescent="0.25">
      <c r="A61" s="17">
        <v>50</v>
      </c>
      <c r="B61" s="54" t="s">
        <v>123</v>
      </c>
      <c r="C61" s="14">
        <v>15</v>
      </c>
      <c r="D61" s="35" t="s">
        <v>170</v>
      </c>
      <c r="E61" s="14" t="s">
        <v>124</v>
      </c>
      <c r="F61" s="55">
        <f>C61/$E$51/2</f>
        <v>7.4775672981056826E-3</v>
      </c>
      <c r="G61" s="81"/>
    </row>
    <row r="62" spans="1:7" ht="30" x14ac:dyDescent="0.25">
      <c r="A62" s="17">
        <v>51</v>
      </c>
      <c r="B62" s="54" t="s">
        <v>125</v>
      </c>
      <c r="C62" s="14">
        <f>8*12</f>
        <v>96</v>
      </c>
      <c r="D62" s="35" t="s">
        <v>169</v>
      </c>
      <c r="E62" s="14" t="s">
        <v>127</v>
      </c>
      <c r="F62" s="55">
        <f t="shared" si="0"/>
        <v>9.5712861415752748E-2</v>
      </c>
      <c r="G62" s="81"/>
    </row>
    <row r="63" spans="1:7" ht="30" x14ac:dyDescent="0.25">
      <c r="A63" s="17">
        <v>52</v>
      </c>
      <c r="B63" s="54" t="s">
        <v>126</v>
      </c>
      <c r="C63" s="14">
        <f>58*12</f>
        <v>696</v>
      </c>
      <c r="D63" s="35" t="s">
        <v>169</v>
      </c>
      <c r="E63" s="14" t="s">
        <v>127</v>
      </c>
      <c r="F63" s="55">
        <f t="shared" si="0"/>
        <v>0.69391824526420742</v>
      </c>
      <c r="G63" s="81"/>
    </row>
    <row r="64" spans="1:7" ht="30" x14ac:dyDescent="0.25">
      <c r="A64" s="17">
        <v>53</v>
      </c>
      <c r="B64" s="54" t="s">
        <v>128</v>
      </c>
      <c r="C64" s="14">
        <f>2*12</f>
        <v>24</v>
      </c>
      <c r="D64" s="35" t="s">
        <v>169</v>
      </c>
      <c r="E64" s="14" t="s">
        <v>127</v>
      </c>
      <c r="F64" s="55">
        <f t="shared" si="0"/>
        <v>2.3928215353938187E-2</v>
      </c>
      <c r="G64" s="81"/>
    </row>
    <row r="65" spans="1:7" ht="30" x14ac:dyDescent="0.25">
      <c r="A65" s="17">
        <v>54</v>
      </c>
      <c r="B65" s="54" t="s">
        <v>129</v>
      </c>
      <c r="C65" s="14">
        <f>208*12</f>
        <v>2496</v>
      </c>
      <c r="D65" s="35" t="s">
        <v>170</v>
      </c>
      <c r="E65" s="36" t="s">
        <v>130</v>
      </c>
      <c r="F65" s="55">
        <f t="shared" si="0"/>
        <v>2.4885343968095714</v>
      </c>
      <c r="G65" s="81"/>
    </row>
    <row r="66" spans="1:7" x14ac:dyDescent="0.25">
      <c r="A66" s="72" t="s">
        <v>111</v>
      </c>
      <c r="B66" s="73"/>
      <c r="C66" s="73"/>
      <c r="D66" s="73"/>
      <c r="E66" s="73"/>
      <c r="F66" s="73"/>
      <c r="G66" s="74"/>
    </row>
    <row r="67" spans="1:7" x14ac:dyDescent="0.25">
      <c r="A67" s="14">
        <v>55</v>
      </c>
      <c r="B67" s="56" t="s">
        <v>22</v>
      </c>
      <c r="C67" s="14">
        <v>6</v>
      </c>
      <c r="D67" s="29" t="s">
        <v>4</v>
      </c>
      <c r="E67" s="14"/>
      <c r="F67" s="53">
        <v>1.375687843921961E-3</v>
      </c>
      <c r="G67" s="68" t="s">
        <v>61</v>
      </c>
    </row>
    <row r="68" spans="1:7" x14ac:dyDescent="0.25">
      <c r="A68" s="14">
        <v>56</v>
      </c>
      <c r="B68" s="56" t="s">
        <v>23</v>
      </c>
      <c r="C68" s="14"/>
      <c r="D68" s="29" t="s">
        <v>4</v>
      </c>
      <c r="E68" s="14"/>
      <c r="F68" s="53">
        <v>2.6263131565782893E-3</v>
      </c>
      <c r="G68" s="69"/>
    </row>
    <row r="69" spans="1:7" x14ac:dyDescent="0.25">
      <c r="A69" s="14">
        <v>57</v>
      </c>
      <c r="B69" s="56" t="s">
        <v>34</v>
      </c>
      <c r="C69" s="14">
        <v>2</v>
      </c>
      <c r="D69" s="29" t="s">
        <v>4</v>
      </c>
      <c r="E69" s="14"/>
      <c r="F69" s="53">
        <v>3.3333333333333335E-3</v>
      </c>
      <c r="G69" s="69"/>
    </row>
    <row r="70" spans="1:7" x14ac:dyDescent="0.25">
      <c r="A70" s="14">
        <v>58</v>
      </c>
      <c r="B70" s="56" t="s">
        <v>135</v>
      </c>
      <c r="C70" s="14">
        <v>3</v>
      </c>
      <c r="D70" s="29" t="s">
        <v>4</v>
      </c>
      <c r="E70" s="14"/>
      <c r="F70" s="57">
        <v>0.02</v>
      </c>
      <c r="G70" s="69"/>
    </row>
    <row r="71" spans="1:7" x14ac:dyDescent="0.25">
      <c r="A71" s="14">
        <v>59</v>
      </c>
      <c r="B71" s="56" t="s">
        <v>136</v>
      </c>
      <c r="C71" s="14">
        <v>8</v>
      </c>
      <c r="D71" s="29" t="s">
        <v>4</v>
      </c>
      <c r="E71" s="14"/>
      <c r="F71" s="53">
        <v>2.3670970100434833E-3</v>
      </c>
      <c r="G71" s="69"/>
    </row>
    <row r="72" spans="1:7" x14ac:dyDescent="0.25">
      <c r="A72" s="14">
        <v>60</v>
      </c>
      <c r="B72" s="56" t="s">
        <v>137</v>
      </c>
      <c r="C72" s="14">
        <v>7</v>
      </c>
      <c r="D72" s="29" t="s">
        <v>4</v>
      </c>
      <c r="E72" s="14"/>
      <c r="F72" s="53">
        <v>2.616850091712523E-3</v>
      </c>
      <c r="G72" s="69"/>
    </row>
    <row r="73" spans="1:7" x14ac:dyDescent="0.25">
      <c r="A73" s="14">
        <v>61</v>
      </c>
      <c r="B73" s="56" t="s">
        <v>138</v>
      </c>
      <c r="C73" s="14">
        <v>16</v>
      </c>
      <c r="D73" s="29" t="s">
        <v>4</v>
      </c>
      <c r="E73" s="14"/>
      <c r="F73" s="53">
        <v>1.5701100550275137E-2</v>
      </c>
      <c r="G73" s="69"/>
    </row>
    <row r="74" spans="1:7" x14ac:dyDescent="0.25">
      <c r="A74" s="14">
        <v>62</v>
      </c>
      <c r="B74" s="56" t="s">
        <v>139</v>
      </c>
      <c r="C74" s="14">
        <v>18</v>
      </c>
      <c r="D74" s="29" t="s">
        <v>4</v>
      </c>
      <c r="E74" s="14"/>
      <c r="F74" s="53">
        <v>1.5701100550275137E-2</v>
      </c>
      <c r="G74" s="70"/>
    </row>
  </sheetData>
  <mergeCells count="26">
    <mergeCell ref="G51:G65"/>
    <mergeCell ref="A66:G66"/>
    <mergeCell ref="G67:G74"/>
    <mergeCell ref="A27:G27"/>
    <mergeCell ref="A34:G34"/>
    <mergeCell ref="A38:G38"/>
    <mergeCell ref="A50:G50"/>
    <mergeCell ref="G28:G33"/>
    <mergeCell ref="G35:G37"/>
    <mergeCell ref="G39:G48"/>
    <mergeCell ref="C28:C33"/>
    <mergeCell ref="E28:E33"/>
    <mergeCell ref="C35:C37"/>
    <mergeCell ref="E35:E37"/>
    <mergeCell ref="C39:C49"/>
    <mergeCell ref="E39:E49"/>
    <mergeCell ref="G15:G26"/>
    <mergeCell ref="A1:G1"/>
    <mergeCell ref="A4:G4"/>
    <mergeCell ref="A5:G5"/>
    <mergeCell ref="G8:G12"/>
    <mergeCell ref="A13:G13"/>
    <mergeCell ref="C6:C12"/>
    <mergeCell ref="E6:E12"/>
    <mergeCell ref="C14:C26"/>
    <mergeCell ref="E14:E26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57" fitToHeight="0" orientation="portrait" horizont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79"/>
  <sheetViews>
    <sheetView topLeftCell="A28" zoomScale="85" zoomScaleNormal="85" workbookViewId="0">
      <pane xSplit="7" topLeftCell="H1" activePane="topRight" state="frozen"/>
      <selection pane="topRight" activeCell="C39" sqref="C39:C49"/>
    </sheetView>
  </sheetViews>
  <sheetFormatPr defaultColWidth="9.140625" defaultRowHeight="15" x14ac:dyDescent="0.25"/>
  <cols>
    <col min="1" max="1" width="9.140625" style="2"/>
    <col min="2" max="2" width="41.7109375" style="2" customWidth="1"/>
    <col min="3" max="4" width="17.5703125" style="2" customWidth="1"/>
    <col min="5" max="5" width="18.7109375" style="2" customWidth="1"/>
    <col min="6" max="6" width="26" style="2" customWidth="1"/>
    <col min="7" max="7" width="35.28515625" style="2" customWidth="1"/>
    <col min="8" max="19" width="13.85546875" style="2" customWidth="1"/>
    <col min="20" max="25" width="14.28515625" style="2" customWidth="1"/>
    <col min="26" max="16384" width="9.140625" style="2"/>
  </cols>
  <sheetData>
    <row r="1" spans="1:7" ht="36.75" customHeight="1" x14ac:dyDescent="0.3">
      <c r="A1" s="83" t="s">
        <v>43</v>
      </c>
      <c r="B1" s="83"/>
      <c r="C1" s="83"/>
      <c r="D1" s="83"/>
      <c r="E1" s="83"/>
      <c r="F1" s="83"/>
      <c r="G1" s="83"/>
    </row>
    <row r="2" spans="1:7" ht="22.5" customHeight="1" x14ac:dyDescent="0.3">
      <c r="A2" s="3" t="s">
        <v>57</v>
      </c>
      <c r="B2" s="3"/>
      <c r="C2" s="3"/>
      <c r="D2" s="3"/>
      <c r="E2" s="1"/>
      <c r="F2" s="1"/>
      <c r="G2" s="1"/>
    </row>
    <row r="3" spans="1:7" ht="25.5" x14ac:dyDescent="0.25">
      <c r="A3" s="5" t="s">
        <v>32</v>
      </c>
      <c r="B3" s="4" t="s">
        <v>0</v>
      </c>
      <c r="C3" s="4"/>
      <c r="D3" s="4"/>
      <c r="E3" s="4" t="s">
        <v>1</v>
      </c>
      <c r="F3" s="4" t="s">
        <v>2</v>
      </c>
      <c r="G3" s="4" t="s">
        <v>3</v>
      </c>
    </row>
    <row r="4" spans="1:7" x14ac:dyDescent="0.25">
      <c r="A4" s="84" t="s">
        <v>101</v>
      </c>
      <c r="B4" s="84"/>
      <c r="C4" s="84"/>
      <c r="D4" s="84"/>
      <c r="E4" s="84"/>
      <c r="F4" s="84"/>
      <c r="G4" s="84"/>
    </row>
    <row r="5" spans="1:7" x14ac:dyDescent="0.25">
      <c r="A5" s="71" t="s">
        <v>102</v>
      </c>
      <c r="B5" s="71"/>
      <c r="C5" s="71"/>
      <c r="D5" s="71"/>
      <c r="E5" s="71"/>
      <c r="F5" s="71"/>
      <c r="G5" s="71"/>
    </row>
    <row r="6" spans="1:7" ht="76.5" customHeight="1" x14ac:dyDescent="0.25">
      <c r="A6" s="47">
        <v>1</v>
      </c>
      <c r="B6" s="58" t="s">
        <v>6</v>
      </c>
      <c r="C6" s="84"/>
      <c r="D6" s="61" t="s">
        <v>98</v>
      </c>
      <c r="E6" s="84"/>
      <c r="F6" s="60">
        <v>797.27</v>
      </c>
      <c r="G6" s="32" t="s">
        <v>107</v>
      </c>
    </row>
    <row r="7" spans="1:7" ht="45" x14ac:dyDescent="0.25">
      <c r="A7" s="14">
        <v>2</v>
      </c>
      <c r="B7" s="27" t="s">
        <v>7</v>
      </c>
      <c r="C7" s="84"/>
      <c r="D7" s="28" t="s">
        <v>99</v>
      </c>
      <c r="E7" s="84"/>
      <c r="F7" s="24">
        <v>1.77</v>
      </c>
      <c r="G7" s="15" t="s">
        <v>106</v>
      </c>
    </row>
    <row r="8" spans="1:7" ht="24.95" customHeight="1" x14ac:dyDescent="0.25">
      <c r="A8" s="14">
        <v>3</v>
      </c>
      <c r="B8" s="31" t="s">
        <v>185</v>
      </c>
      <c r="C8" s="84"/>
      <c r="D8" s="28" t="s">
        <v>100</v>
      </c>
      <c r="E8" s="84"/>
      <c r="F8" s="24">
        <f>21*247/1000</f>
        <v>5.1870000000000003</v>
      </c>
      <c r="G8" s="85" t="s">
        <v>176</v>
      </c>
    </row>
    <row r="9" spans="1:7" ht="24.95" customHeight="1" x14ac:dyDescent="0.25">
      <c r="A9" s="14">
        <v>4</v>
      </c>
      <c r="B9" s="31" t="s">
        <v>186</v>
      </c>
      <c r="C9" s="84"/>
      <c r="D9" s="28" t="s">
        <v>99</v>
      </c>
      <c r="E9" s="84"/>
      <c r="F9" s="24">
        <f>F8*0.065</f>
        <v>0.33715500000000004</v>
      </c>
      <c r="G9" s="85"/>
    </row>
    <row r="10" spans="1:7" ht="24.95" customHeight="1" x14ac:dyDescent="0.25">
      <c r="A10" s="14">
        <v>5</v>
      </c>
      <c r="B10" s="27" t="s">
        <v>8</v>
      </c>
      <c r="C10" s="84"/>
      <c r="D10" s="28" t="s">
        <v>100</v>
      </c>
      <c r="E10" s="84"/>
      <c r="F10" s="24">
        <f>39*247/1000</f>
        <v>9.6329999999999991</v>
      </c>
      <c r="G10" s="85"/>
    </row>
    <row r="11" spans="1:7" ht="24.95" customHeight="1" x14ac:dyDescent="0.25">
      <c r="A11" s="14">
        <v>6</v>
      </c>
      <c r="B11" s="27" t="s">
        <v>9</v>
      </c>
      <c r="C11" s="84"/>
      <c r="D11" s="28" t="s">
        <v>100</v>
      </c>
      <c r="E11" s="84"/>
      <c r="F11" s="24">
        <f>60*247/1000</f>
        <v>14.82</v>
      </c>
      <c r="G11" s="85"/>
    </row>
    <row r="12" spans="1:7" ht="24.95" customHeight="1" x14ac:dyDescent="0.25">
      <c r="A12" s="14">
        <v>7</v>
      </c>
      <c r="B12" s="31" t="s">
        <v>184</v>
      </c>
      <c r="C12" s="84"/>
      <c r="D12" s="28" t="s">
        <v>100</v>
      </c>
      <c r="E12" s="84"/>
      <c r="F12" s="24">
        <f>60*247/1000</f>
        <v>14.82</v>
      </c>
      <c r="G12" s="85"/>
    </row>
    <row r="13" spans="1:7" x14ac:dyDescent="0.25">
      <c r="A13" s="72" t="s">
        <v>103</v>
      </c>
      <c r="B13" s="73"/>
      <c r="C13" s="73"/>
      <c r="D13" s="73"/>
      <c r="E13" s="73"/>
      <c r="F13" s="73"/>
      <c r="G13" s="74"/>
    </row>
    <row r="14" spans="1:7" ht="63" customHeight="1" x14ac:dyDescent="0.25">
      <c r="A14" s="14">
        <v>8</v>
      </c>
      <c r="B14" s="27" t="s">
        <v>10</v>
      </c>
      <c r="C14" s="84"/>
      <c r="D14" s="28" t="s">
        <v>100</v>
      </c>
      <c r="E14" s="84"/>
      <c r="F14" s="29">
        <v>0.432</v>
      </c>
      <c r="G14" s="30" t="s">
        <v>173</v>
      </c>
    </row>
    <row r="15" spans="1:7" ht="45" customHeight="1" x14ac:dyDescent="0.25">
      <c r="A15" s="14">
        <v>9</v>
      </c>
      <c r="B15" s="31" t="s">
        <v>14</v>
      </c>
      <c r="C15" s="84"/>
      <c r="D15" s="29" t="s">
        <v>24</v>
      </c>
      <c r="E15" s="84"/>
      <c r="F15" s="29" t="s">
        <v>5</v>
      </c>
      <c r="G15" s="81" t="s">
        <v>59</v>
      </c>
    </row>
    <row r="16" spans="1:7" x14ac:dyDescent="0.25">
      <c r="A16" s="14">
        <v>10</v>
      </c>
      <c r="B16" s="27" t="s">
        <v>192</v>
      </c>
      <c r="C16" s="84"/>
      <c r="D16" s="29" t="s">
        <v>24</v>
      </c>
      <c r="E16" s="84"/>
      <c r="F16" s="29" t="s">
        <v>5</v>
      </c>
      <c r="G16" s="81"/>
    </row>
    <row r="17" spans="1:7" x14ac:dyDescent="0.25">
      <c r="A17" s="14">
        <v>11</v>
      </c>
      <c r="B17" s="31" t="s">
        <v>193</v>
      </c>
      <c r="C17" s="84"/>
      <c r="D17" s="29" t="s">
        <v>24</v>
      </c>
      <c r="E17" s="84"/>
      <c r="F17" s="29" t="s">
        <v>5</v>
      </c>
      <c r="G17" s="81"/>
    </row>
    <row r="18" spans="1:7" ht="15.75" customHeight="1" x14ac:dyDescent="0.25">
      <c r="A18" s="14">
        <v>12</v>
      </c>
      <c r="B18" s="27" t="s">
        <v>191</v>
      </c>
      <c r="C18" s="84"/>
      <c r="D18" s="29" t="s">
        <v>24</v>
      </c>
      <c r="E18" s="84"/>
      <c r="F18" s="29" t="s">
        <v>5</v>
      </c>
      <c r="G18" s="81"/>
    </row>
    <row r="19" spans="1:7" x14ac:dyDescent="0.25">
      <c r="A19" s="14">
        <v>13</v>
      </c>
      <c r="B19" s="27" t="s">
        <v>187</v>
      </c>
      <c r="C19" s="84"/>
      <c r="D19" s="29" t="s">
        <v>24</v>
      </c>
      <c r="E19" s="84"/>
      <c r="F19" s="29" t="s">
        <v>5</v>
      </c>
      <c r="G19" s="81"/>
    </row>
    <row r="20" spans="1:7" x14ac:dyDescent="0.25">
      <c r="A20" s="14">
        <v>14</v>
      </c>
      <c r="B20" s="27" t="s">
        <v>195</v>
      </c>
      <c r="C20" s="84"/>
      <c r="D20" s="29" t="s">
        <v>24</v>
      </c>
      <c r="E20" s="84"/>
      <c r="F20" s="29" t="s">
        <v>5</v>
      </c>
      <c r="G20" s="81"/>
    </row>
    <row r="21" spans="1:7" x14ac:dyDescent="0.25">
      <c r="A21" s="14">
        <v>15</v>
      </c>
      <c r="B21" s="27" t="s">
        <v>11</v>
      </c>
      <c r="C21" s="84"/>
      <c r="D21" s="29" t="s">
        <v>24</v>
      </c>
      <c r="E21" s="84"/>
      <c r="F21" s="29" t="s">
        <v>5</v>
      </c>
      <c r="G21" s="81"/>
    </row>
    <row r="22" spans="1:7" x14ac:dyDescent="0.25">
      <c r="A22" s="14">
        <v>15</v>
      </c>
      <c r="B22" s="27" t="s">
        <v>12</v>
      </c>
      <c r="C22" s="84"/>
      <c r="D22" s="29" t="s">
        <v>24</v>
      </c>
      <c r="E22" s="84"/>
      <c r="F22" s="29" t="s">
        <v>5</v>
      </c>
      <c r="G22" s="81"/>
    </row>
    <row r="23" spans="1:7" x14ac:dyDescent="0.25">
      <c r="A23" s="14">
        <v>16</v>
      </c>
      <c r="B23" s="43" t="s">
        <v>188</v>
      </c>
      <c r="C23" s="84"/>
      <c r="D23" s="29" t="s">
        <v>24</v>
      </c>
      <c r="E23" s="84"/>
      <c r="F23" s="29" t="s">
        <v>5</v>
      </c>
      <c r="G23" s="81"/>
    </row>
    <row r="24" spans="1:7" x14ac:dyDescent="0.25">
      <c r="A24" s="14">
        <v>17</v>
      </c>
      <c r="B24" s="27" t="s">
        <v>13</v>
      </c>
      <c r="C24" s="84"/>
      <c r="D24" s="29" t="s">
        <v>24</v>
      </c>
      <c r="E24" s="84"/>
      <c r="F24" s="29" t="s">
        <v>5</v>
      </c>
      <c r="G24" s="81"/>
    </row>
    <row r="25" spans="1:7" x14ac:dyDescent="0.25">
      <c r="A25" s="14">
        <v>18</v>
      </c>
      <c r="B25" s="27" t="s">
        <v>182</v>
      </c>
      <c r="C25" s="84"/>
      <c r="D25" s="29" t="s">
        <v>24</v>
      </c>
      <c r="E25" s="84"/>
      <c r="F25" s="29" t="s">
        <v>5</v>
      </c>
      <c r="G25" s="81"/>
    </row>
    <row r="26" spans="1:7" x14ac:dyDescent="0.25">
      <c r="A26" s="44">
        <v>19</v>
      </c>
      <c r="B26" s="45" t="s">
        <v>181</v>
      </c>
      <c r="C26" s="84"/>
      <c r="D26" s="29" t="s">
        <v>24</v>
      </c>
      <c r="E26" s="84"/>
      <c r="F26" s="29" t="s">
        <v>5</v>
      </c>
      <c r="G26" s="81"/>
    </row>
    <row r="27" spans="1:7" x14ac:dyDescent="0.25">
      <c r="A27" s="86" t="s">
        <v>104</v>
      </c>
      <c r="B27" s="87"/>
      <c r="C27" s="87"/>
      <c r="D27" s="87"/>
      <c r="E27" s="87"/>
      <c r="F27" s="87"/>
      <c r="G27" s="88"/>
    </row>
    <row r="28" spans="1:7" ht="30" customHeight="1" x14ac:dyDescent="0.25">
      <c r="A28" s="47">
        <v>20</v>
      </c>
      <c r="B28" s="48" t="s">
        <v>189</v>
      </c>
      <c r="C28" s="82"/>
      <c r="D28" s="50" t="s">
        <v>24</v>
      </c>
      <c r="E28" s="82"/>
      <c r="F28" s="50" t="s">
        <v>179</v>
      </c>
      <c r="G28" s="81" t="s">
        <v>59</v>
      </c>
    </row>
    <row r="29" spans="1:7" ht="33" customHeight="1" x14ac:dyDescent="0.25">
      <c r="A29" s="14">
        <v>21</v>
      </c>
      <c r="B29" s="48" t="s">
        <v>190</v>
      </c>
      <c r="C29" s="82"/>
      <c r="D29" s="29" t="s">
        <v>24</v>
      </c>
      <c r="E29" s="82"/>
      <c r="F29" s="29" t="s">
        <v>179</v>
      </c>
      <c r="G29" s="81"/>
    </row>
    <row r="30" spans="1:7" x14ac:dyDescent="0.25">
      <c r="A30" s="14">
        <v>22</v>
      </c>
      <c r="B30" s="49" t="s">
        <v>196</v>
      </c>
      <c r="C30" s="82"/>
      <c r="D30" s="29" t="s">
        <v>24</v>
      </c>
      <c r="E30" s="82"/>
      <c r="F30" s="29" t="s">
        <v>197</v>
      </c>
      <c r="G30" s="81"/>
    </row>
    <row r="31" spans="1:7" x14ac:dyDescent="0.25">
      <c r="A31" s="14">
        <v>23</v>
      </c>
      <c r="B31" s="48" t="s">
        <v>18</v>
      </c>
      <c r="C31" s="82"/>
      <c r="D31" s="29" t="s">
        <v>26</v>
      </c>
      <c r="E31" s="82"/>
      <c r="F31" s="29" t="s">
        <v>27</v>
      </c>
      <c r="G31" s="81"/>
    </row>
    <row r="32" spans="1:7" x14ac:dyDescent="0.25">
      <c r="A32" s="14">
        <v>24</v>
      </c>
      <c r="B32" s="48" t="s">
        <v>19</v>
      </c>
      <c r="C32" s="82"/>
      <c r="D32" s="29" t="s">
        <v>26</v>
      </c>
      <c r="E32" s="82"/>
      <c r="F32" s="29" t="s">
        <v>194</v>
      </c>
      <c r="G32" s="81"/>
    </row>
    <row r="33" spans="1:7" ht="45" x14ac:dyDescent="0.25">
      <c r="A33" s="14">
        <v>25</v>
      </c>
      <c r="B33" s="48" t="s">
        <v>183</v>
      </c>
      <c r="C33" s="82"/>
      <c r="D33" s="29" t="s">
        <v>26</v>
      </c>
      <c r="E33" s="82"/>
      <c r="F33" s="29" t="s">
        <v>21</v>
      </c>
      <c r="G33" s="81"/>
    </row>
    <row r="34" spans="1:7" x14ac:dyDescent="0.25">
      <c r="A34" s="72" t="s">
        <v>105</v>
      </c>
      <c r="B34" s="73"/>
      <c r="C34" s="73"/>
      <c r="D34" s="73"/>
      <c r="E34" s="73"/>
      <c r="F34" s="73"/>
      <c r="G34" s="74"/>
    </row>
    <row r="35" spans="1:7" ht="25.5" x14ac:dyDescent="0.25">
      <c r="A35" s="14">
        <v>26</v>
      </c>
      <c r="B35" s="51" t="s">
        <v>28</v>
      </c>
      <c r="C35" s="95"/>
      <c r="D35" s="29" t="s">
        <v>30</v>
      </c>
      <c r="E35" s="95"/>
      <c r="F35" s="29" t="s">
        <v>5</v>
      </c>
      <c r="G35" s="80"/>
    </row>
    <row r="36" spans="1:7" ht="25.5" x14ac:dyDescent="0.25">
      <c r="A36" s="14">
        <v>27</v>
      </c>
      <c r="B36" s="51" t="s">
        <v>51</v>
      </c>
      <c r="C36" s="95"/>
      <c r="D36" s="29" t="s">
        <v>207</v>
      </c>
      <c r="E36" s="95"/>
      <c r="F36" s="29">
        <v>1</v>
      </c>
      <c r="G36" s="80"/>
    </row>
    <row r="37" spans="1:7" x14ac:dyDescent="0.25">
      <c r="A37" s="14">
        <v>28</v>
      </c>
      <c r="B37" s="51" t="s">
        <v>15</v>
      </c>
      <c r="C37" s="95"/>
      <c r="D37" s="29" t="s">
        <v>24</v>
      </c>
      <c r="E37" s="95"/>
      <c r="F37" s="29" t="s">
        <v>179</v>
      </c>
      <c r="G37" s="80"/>
    </row>
    <row r="38" spans="1:7" x14ac:dyDescent="0.25">
      <c r="A38" s="72" t="s">
        <v>172</v>
      </c>
      <c r="B38" s="73"/>
      <c r="C38" s="73"/>
      <c r="D38" s="73"/>
      <c r="E38" s="73"/>
      <c r="F38" s="73"/>
      <c r="G38" s="74"/>
    </row>
    <row r="39" spans="1:7" ht="15" customHeight="1" x14ac:dyDescent="0.25">
      <c r="A39" s="14">
        <v>29</v>
      </c>
      <c r="B39" s="48" t="s">
        <v>198</v>
      </c>
      <c r="C39" s="82"/>
      <c r="D39" s="29" t="s">
        <v>24</v>
      </c>
      <c r="E39" s="82"/>
      <c r="F39" s="29" t="s">
        <v>179</v>
      </c>
      <c r="G39" s="68" t="s">
        <v>109</v>
      </c>
    </row>
    <row r="40" spans="1:7" x14ac:dyDescent="0.25">
      <c r="A40" s="14">
        <v>30</v>
      </c>
      <c r="B40" s="48" t="s">
        <v>16</v>
      </c>
      <c r="C40" s="82"/>
      <c r="D40" s="29" t="s">
        <v>30</v>
      </c>
      <c r="E40" s="82"/>
      <c r="F40" s="53">
        <v>0.1</v>
      </c>
      <c r="G40" s="69"/>
    </row>
    <row r="41" spans="1:7" x14ac:dyDescent="0.25">
      <c r="A41" s="14">
        <v>31</v>
      </c>
      <c r="B41" s="48" t="s">
        <v>199</v>
      </c>
      <c r="C41" s="82"/>
      <c r="D41" s="29" t="s">
        <v>24</v>
      </c>
      <c r="E41" s="82"/>
      <c r="F41" s="29" t="s">
        <v>179</v>
      </c>
      <c r="G41" s="69"/>
    </row>
    <row r="42" spans="1:7" ht="30" x14ac:dyDescent="0.25">
      <c r="A42" s="14">
        <v>32</v>
      </c>
      <c r="B42" s="48" t="s">
        <v>200</v>
      </c>
      <c r="C42" s="82"/>
      <c r="D42" s="29" t="s">
        <v>24</v>
      </c>
      <c r="E42" s="82"/>
      <c r="F42" s="29" t="s">
        <v>179</v>
      </c>
      <c r="G42" s="69"/>
    </row>
    <row r="43" spans="1:7" x14ac:dyDescent="0.25">
      <c r="A43" s="14">
        <v>33</v>
      </c>
      <c r="B43" s="48" t="s">
        <v>201</v>
      </c>
      <c r="C43" s="82"/>
      <c r="D43" s="29" t="s">
        <v>24</v>
      </c>
      <c r="E43" s="82"/>
      <c r="F43" s="29" t="s">
        <v>179</v>
      </c>
      <c r="G43" s="69"/>
    </row>
    <row r="44" spans="1:7" ht="60" x14ac:dyDescent="0.25">
      <c r="A44" s="14">
        <v>34</v>
      </c>
      <c r="B44" s="48" t="s">
        <v>202</v>
      </c>
      <c r="C44" s="82"/>
      <c r="D44" s="29" t="s">
        <v>30</v>
      </c>
      <c r="E44" s="82"/>
      <c r="F44" s="29" t="s">
        <v>5</v>
      </c>
      <c r="G44" s="69"/>
    </row>
    <row r="45" spans="1:7" x14ac:dyDescent="0.25">
      <c r="A45" s="14">
        <v>35</v>
      </c>
      <c r="B45" s="48" t="s">
        <v>17</v>
      </c>
      <c r="C45" s="82"/>
      <c r="D45" s="29" t="s">
        <v>29</v>
      </c>
      <c r="E45" s="82"/>
      <c r="F45" s="53">
        <v>6.8539471972948365E-2</v>
      </c>
      <c r="G45" s="69"/>
    </row>
    <row r="46" spans="1:7" ht="30" x14ac:dyDescent="0.25">
      <c r="A46" s="14">
        <v>36</v>
      </c>
      <c r="B46" s="63" t="s">
        <v>203</v>
      </c>
      <c r="C46" s="82"/>
      <c r="D46" s="29" t="s">
        <v>24</v>
      </c>
      <c r="E46" s="82"/>
      <c r="F46" s="29" t="s">
        <v>204</v>
      </c>
      <c r="G46" s="69"/>
    </row>
    <row r="47" spans="1:7" x14ac:dyDescent="0.25">
      <c r="A47" s="14">
        <v>37</v>
      </c>
      <c r="B47" s="48" t="s">
        <v>205</v>
      </c>
      <c r="C47" s="82"/>
      <c r="D47" s="29" t="s">
        <v>24</v>
      </c>
      <c r="E47" s="82"/>
      <c r="F47" s="29" t="s">
        <v>179</v>
      </c>
      <c r="G47" s="69"/>
    </row>
    <row r="48" spans="1:7" x14ac:dyDescent="0.25">
      <c r="A48" s="14">
        <v>38</v>
      </c>
      <c r="B48" s="48" t="s">
        <v>206</v>
      </c>
      <c r="C48" s="82"/>
      <c r="D48" s="29" t="s">
        <v>24</v>
      </c>
      <c r="E48" s="82"/>
      <c r="F48" s="29" t="s">
        <v>179</v>
      </c>
      <c r="G48" s="69"/>
    </row>
    <row r="49" spans="1:7" ht="30" x14ac:dyDescent="0.25">
      <c r="A49" s="14">
        <v>39</v>
      </c>
      <c r="B49" s="48" t="s">
        <v>33</v>
      </c>
      <c r="C49" s="82"/>
      <c r="D49" s="29" t="s">
        <v>24</v>
      </c>
      <c r="E49" s="82"/>
      <c r="F49" s="29" t="s">
        <v>179</v>
      </c>
      <c r="G49" s="36" t="s">
        <v>35</v>
      </c>
    </row>
    <row r="50" spans="1:7" x14ac:dyDescent="0.25">
      <c r="A50" s="96" t="s">
        <v>110</v>
      </c>
      <c r="B50" s="97"/>
      <c r="C50" s="97"/>
      <c r="D50" s="97"/>
      <c r="E50" s="97"/>
      <c r="F50" s="97"/>
      <c r="G50" s="98"/>
    </row>
    <row r="51" spans="1:7" ht="30" x14ac:dyDescent="0.25">
      <c r="A51" s="17">
        <v>40</v>
      </c>
      <c r="B51" s="54" t="s">
        <v>112</v>
      </c>
      <c r="C51" s="14">
        <v>310</v>
      </c>
      <c r="D51" s="35" t="s">
        <v>170</v>
      </c>
      <c r="E51" s="38">
        <v>3224</v>
      </c>
      <c r="F51" s="55">
        <f>C51/$E$51</f>
        <v>9.6153846153846159E-2</v>
      </c>
      <c r="G51" s="75" t="s">
        <v>132</v>
      </c>
    </row>
    <row r="52" spans="1:7" ht="45" x14ac:dyDescent="0.25">
      <c r="A52" s="17">
        <v>41</v>
      </c>
      <c r="B52" s="54" t="s">
        <v>113</v>
      </c>
      <c r="C52" s="14">
        <f t="shared" ref="C52" si="0">317*12</f>
        <v>3804</v>
      </c>
      <c r="D52" s="35" t="s">
        <v>170</v>
      </c>
      <c r="E52" s="36" t="s">
        <v>130</v>
      </c>
      <c r="F52" s="55">
        <f t="shared" ref="F52:F65" si="1">C52/$E$51</f>
        <v>1.1799007444168734</v>
      </c>
      <c r="G52" s="76"/>
    </row>
    <row r="53" spans="1:7" ht="30" x14ac:dyDescent="0.25">
      <c r="A53" s="17">
        <v>42</v>
      </c>
      <c r="B53" s="54" t="s">
        <v>114</v>
      </c>
      <c r="C53" s="14">
        <v>32</v>
      </c>
      <c r="D53" s="35" t="s">
        <v>170</v>
      </c>
      <c r="E53" s="14"/>
      <c r="F53" s="55">
        <f t="shared" si="1"/>
        <v>9.9255583126550868E-3</v>
      </c>
      <c r="G53" s="76"/>
    </row>
    <row r="54" spans="1:7" ht="30" x14ac:dyDescent="0.25">
      <c r="A54" s="17">
        <v>43</v>
      </c>
      <c r="B54" s="54" t="s">
        <v>115</v>
      </c>
      <c r="C54" s="14">
        <v>17</v>
      </c>
      <c r="D54" s="35" t="s">
        <v>170</v>
      </c>
      <c r="E54" s="14" t="s">
        <v>124</v>
      </c>
      <c r="F54" s="55">
        <f>C54/$E$51/2</f>
        <v>2.6364764267990076E-3</v>
      </c>
      <c r="G54" s="76"/>
    </row>
    <row r="55" spans="1:7" ht="30" x14ac:dyDescent="0.25">
      <c r="A55" s="17">
        <v>44</v>
      </c>
      <c r="B55" s="54" t="s">
        <v>116</v>
      </c>
      <c r="C55" s="14">
        <v>49</v>
      </c>
      <c r="D55" s="35" t="s">
        <v>170</v>
      </c>
      <c r="E55" s="14"/>
      <c r="F55" s="55">
        <f t="shared" si="1"/>
        <v>1.5198511166253101E-2</v>
      </c>
      <c r="G55" s="76"/>
    </row>
    <row r="56" spans="1:7" ht="30" x14ac:dyDescent="0.25">
      <c r="A56" s="17">
        <v>45</v>
      </c>
      <c r="B56" s="54" t="s">
        <v>131</v>
      </c>
      <c r="C56" s="14">
        <v>242</v>
      </c>
      <c r="D56" s="35" t="s">
        <v>170</v>
      </c>
      <c r="E56" s="14"/>
      <c r="F56" s="55">
        <f t="shared" si="1"/>
        <v>7.5062034739454095E-2</v>
      </c>
      <c r="G56" s="76"/>
    </row>
    <row r="57" spans="1:7" ht="30" x14ac:dyDescent="0.25">
      <c r="A57" s="17">
        <v>46</v>
      </c>
      <c r="B57" s="54" t="s">
        <v>117</v>
      </c>
      <c r="C57" s="14">
        <v>19</v>
      </c>
      <c r="D57" s="35" t="s">
        <v>170</v>
      </c>
      <c r="E57" s="14"/>
      <c r="F57" s="55">
        <f t="shared" si="1"/>
        <v>5.8933002481389579E-3</v>
      </c>
      <c r="G57" s="76"/>
    </row>
    <row r="58" spans="1:7" ht="30" x14ac:dyDescent="0.25">
      <c r="A58" s="17">
        <v>47</v>
      </c>
      <c r="B58" s="54" t="s">
        <v>118</v>
      </c>
      <c r="C58" s="14">
        <v>35</v>
      </c>
      <c r="D58" s="35" t="s">
        <v>170</v>
      </c>
      <c r="E58" s="14"/>
      <c r="F58" s="55">
        <f t="shared" si="1"/>
        <v>1.0856079404466501E-2</v>
      </c>
      <c r="G58" s="76"/>
    </row>
    <row r="59" spans="1:7" ht="30" x14ac:dyDescent="0.25">
      <c r="A59" s="17">
        <v>48</v>
      </c>
      <c r="B59" s="54" t="s">
        <v>119</v>
      </c>
      <c r="C59" s="14">
        <v>283</v>
      </c>
      <c r="D59" s="35" t="s">
        <v>170</v>
      </c>
      <c r="E59" s="14"/>
      <c r="F59" s="55">
        <f t="shared" si="1"/>
        <v>8.777915632754342E-2</v>
      </c>
      <c r="G59" s="76"/>
    </row>
    <row r="60" spans="1:7" ht="30" x14ac:dyDescent="0.25">
      <c r="A60" s="17">
        <v>49</v>
      </c>
      <c r="B60" s="54" t="s">
        <v>120</v>
      </c>
      <c r="C60" s="14">
        <v>32</v>
      </c>
      <c r="D60" s="35" t="s">
        <v>170</v>
      </c>
      <c r="E60" s="14"/>
      <c r="F60" s="55">
        <f t="shared" si="1"/>
        <v>9.9255583126550868E-3</v>
      </c>
      <c r="G60" s="76"/>
    </row>
    <row r="61" spans="1:7" ht="45" x14ac:dyDescent="0.25">
      <c r="A61" s="17">
        <v>50</v>
      </c>
      <c r="B61" s="54" t="s">
        <v>121</v>
      </c>
      <c r="C61" s="14">
        <v>19</v>
      </c>
      <c r="D61" s="35" t="s">
        <v>170</v>
      </c>
      <c r="E61" s="14"/>
      <c r="F61" s="55">
        <f t="shared" si="1"/>
        <v>5.8933002481389579E-3</v>
      </c>
      <c r="G61" s="76"/>
    </row>
    <row r="62" spans="1:7" ht="30" x14ac:dyDescent="0.25">
      <c r="A62" s="17">
        <v>51</v>
      </c>
      <c r="B62" s="54" t="s">
        <v>123</v>
      </c>
      <c r="C62" s="14">
        <v>51</v>
      </c>
      <c r="D62" s="35" t="s">
        <v>170</v>
      </c>
      <c r="E62" s="14" t="s">
        <v>124</v>
      </c>
      <c r="F62" s="55">
        <f>C62/$E$51/2</f>
        <v>7.9094292803970224E-3</v>
      </c>
      <c r="G62" s="76"/>
    </row>
    <row r="63" spans="1:7" ht="45" x14ac:dyDescent="0.25">
      <c r="A63" s="17">
        <v>52</v>
      </c>
      <c r="B63" s="54" t="s">
        <v>125</v>
      </c>
      <c r="C63" s="14">
        <f t="shared" ref="C63" si="2">32*12</f>
        <v>384</v>
      </c>
      <c r="D63" s="35" t="s">
        <v>169</v>
      </c>
      <c r="E63" s="14" t="s">
        <v>127</v>
      </c>
      <c r="F63" s="55">
        <f t="shared" si="1"/>
        <v>0.11910669975186104</v>
      </c>
      <c r="G63" s="76"/>
    </row>
    <row r="64" spans="1:7" ht="45" x14ac:dyDescent="0.25">
      <c r="A64" s="17">
        <v>53</v>
      </c>
      <c r="B64" s="54" t="s">
        <v>126</v>
      </c>
      <c r="C64" s="14">
        <f t="shared" ref="C64" si="3">361*12</f>
        <v>4332</v>
      </c>
      <c r="D64" s="35" t="s">
        <v>169</v>
      </c>
      <c r="E64" s="14" t="s">
        <v>127</v>
      </c>
      <c r="F64" s="55">
        <f t="shared" si="1"/>
        <v>1.3436724565756824</v>
      </c>
      <c r="G64" s="76"/>
    </row>
    <row r="65" spans="1:7" ht="30" x14ac:dyDescent="0.25">
      <c r="A65" s="17">
        <v>54</v>
      </c>
      <c r="B65" s="54" t="s">
        <v>129</v>
      </c>
      <c r="C65" s="14">
        <f t="shared" ref="C65" si="4">843*12</f>
        <v>10116</v>
      </c>
      <c r="D65" s="35" t="s">
        <v>170</v>
      </c>
      <c r="E65" s="36" t="s">
        <v>130</v>
      </c>
      <c r="F65" s="55">
        <f t="shared" si="1"/>
        <v>3.1377171215880892</v>
      </c>
      <c r="G65" s="76"/>
    </row>
    <row r="66" spans="1:7" x14ac:dyDescent="0.25">
      <c r="A66" s="72" t="s">
        <v>111</v>
      </c>
      <c r="B66" s="73"/>
      <c r="C66" s="73"/>
      <c r="D66" s="73"/>
      <c r="E66" s="73"/>
      <c r="F66" s="73"/>
      <c r="G66" s="74"/>
    </row>
    <row r="67" spans="1:7" ht="47.25" customHeight="1" x14ac:dyDescent="0.25">
      <c r="A67" s="14">
        <v>55</v>
      </c>
      <c r="B67" s="56" t="s">
        <v>147</v>
      </c>
      <c r="C67" s="40">
        <v>13</v>
      </c>
      <c r="D67" s="33"/>
      <c r="E67" s="14" t="s">
        <v>4</v>
      </c>
      <c r="F67" s="23"/>
      <c r="G67" s="92" t="s">
        <v>60</v>
      </c>
    </row>
    <row r="68" spans="1:7" x14ac:dyDescent="0.25">
      <c r="A68" s="14">
        <v>56</v>
      </c>
      <c r="B68" s="56" t="s">
        <v>148</v>
      </c>
      <c r="C68" s="33"/>
      <c r="D68" s="33"/>
      <c r="E68" s="14" t="s">
        <v>4</v>
      </c>
      <c r="F68" s="23"/>
      <c r="G68" s="93"/>
    </row>
    <row r="69" spans="1:7" x14ac:dyDescent="0.25">
      <c r="A69" s="14">
        <v>57</v>
      </c>
      <c r="B69" s="56" t="s">
        <v>149</v>
      </c>
      <c r="C69" s="40">
        <v>13</v>
      </c>
      <c r="D69" s="33"/>
      <c r="E69" s="14" t="s">
        <v>4</v>
      </c>
      <c r="F69" s="23"/>
      <c r="G69" s="93"/>
    </row>
    <row r="70" spans="1:7" ht="137.25" customHeight="1" x14ac:dyDescent="0.25">
      <c r="A70" s="14">
        <v>58</v>
      </c>
      <c r="B70" s="31" t="s">
        <v>150</v>
      </c>
      <c r="C70" s="77" t="s">
        <v>153</v>
      </c>
      <c r="D70" s="78"/>
      <c r="E70" s="14" t="s">
        <v>4</v>
      </c>
      <c r="F70" s="21"/>
      <c r="G70" s="93"/>
    </row>
    <row r="71" spans="1:7" ht="106.5" customHeight="1" x14ac:dyDescent="0.25">
      <c r="A71" s="14">
        <v>59</v>
      </c>
      <c r="B71" s="56" t="s">
        <v>151</v>
      </c>
      <c r="C71" s="77" t="s">
        <v>152</v>
      </c>
      <c r="D71" s="78"/>
      <c r="E71" s="14" t="s">
        <v>4</v>
      </c>
      <c r="F71" s="23"/>
      <c r="G71" s="93"/>
    </row>
    <row r="72" spans="1:7" x14ac:dyDescent="0.25">
      <c r="A72" s="14">
        <v>60</v>
      </c>
      <c r="B72" s="56" t="s">
        <v>22</v>
      </c>
      <c r="C72" s="14">
        <v>18</v>
      </c>
      <c r="D72" s="16"/>
      <c r="E72" s="14" t="s">
        <v>4</v>
      </c>
      <c r="F72" s="29">
        <v>4.4180000000000001E-3</v>
      </c>
      <c r="G72" s="93"/>
    </row>
    <row r="73" spans="1:7" x14ac:dyDescent="0.25">
      <c r="A73" s="14">
        <v>61</v>
      </c>
      <c r="B73" s="56" t="s">
        <v>23</v>
      </c>
      <c r="C73" s="14"/>
      <c r="D73" s="16"/>
      <c r="E73" s="14" t="s">
        <v>4</v>
      </c>
      <c r="F73" s="29">
        <v>5.3020000000000003E-3</v>
      </c>
      <c r="G73" s="93"/>
    </row>
    <row r="74" spans="1:7" x14ac:dyDescent="0.25">
      <c r="A74" s="14">
        <v>62</v>
      </c>
      <c r="B74" s="56" t="s">
        <v>20</v>
      </c>
      <c r="C74" s="14">
        <v>17</v>
      </c>
      <c r="D74" s="16"/>
      <c r="E74" s="14" t="s">
        <v>4</v>
      </c>
      <c r="F74" s="57">
        <v>6.2500000000000003E-3</v>
      </c>
      <c r="G74" s="93"/>
    </row>
    <row r="75" spans="1:7" x14ac:dyDescent="0.25">
      <c r="A75" s="14">
        <v>63</v>
      </c>
      <c r="B75" s="56" t="s">
        <v>135</v>
      </c>
      <c r="C75" s="14">
        <v>29</v>
      </c>
      <c r="D75" s="16"/>
      <c r="E75" s="14" t="s">
        <v>4</v>
      </c>
      <c r="F75" s="57">
        <v>0.02</v>
      </c>
      <c r="G75" s="93"/>
    </row>
    <row r="76" spans="1:7" x14ac:dyDescent="0.25">
      <c r="A76" s="14">
        <v>64</v>
      </c>
      <c r="B76" s="56" t="s">
        <v>136</v>
      </c>
      <c r="C76" s="14">
        <v>32</v>
      </c>
      <c r="D76" s="16"/>
      <c r="E76" s="14" t="s">
        <v>4</v>
      </c>
      <c r="F76" s="57">
        <v>7.6209410205434064E-3</v>
      </c>
      <c r="G76" s="93"/>
    </row>
    <row r="77" spans="1:7" x14ac:dyDescent="0.25">
      <c r="A77" s="14">
        <v>65</v>
      </c>
      <c r="B77" s="56" t="s">
        <v>137</v>
      </c>
      <c r="C77" s="14">
        <v>19</v>
      </c>
      <c r="D77" s="16"/>
      <c r="E77" s="14" t="s">
        <v>4</v>
      </c>
      <c r="F77" s="57">
        <v>6.2500000000000003E-3</v>
      </c>
      <c r="G77" s="93"/>
    </row>
    <row r="78" spans="1:7" x14ac:dyDescent="0.25">
      <c r="A78" s="14">
        <v>66</v>
      </c>
      <c r="B78" s="56" t="s">
        <v>138</v>
      </c>
      <c r="C78" s="14">
        <v>17</v>
      </c>
      <c r="D78" s="16"/>
      <c r="E78" s="14" t="s">
        <v>4</v>
      </c>
      <c r="F78" s="57">
        <v>4.1669999999999997E-3</v>
      </c>
      <c r="G78" s="94"/>
    </row>
    <row r="79" spans="1:7" ht="139.5" customHeight="1" x14ac:dyDescent="0.25">
      <c r="A79" s="14">
        <v>67</v>
      </c>
      <c r="B79" s="56" t="s">
        <v>139</v>
      </c>
      <c r="C79" s="14">
        <v>213</v>
      </c>
      <c r="D79" s="16"/>
      <c r="E79" s="14" t="s">
        <v>4</v>
      </c>
      <c r="F79" s="65"/>
      <c r="G79" s="64" t="s">
        <v>154</v>
      </c>
    </row>
  </sheetData>
  <mergeCells count="28">
    <mergeCell ref="A34:G34"/>
    <mergeCell ref="G8:G12"/>
    <mergeCell ref="G15:G26"/>
    <mergeCell ref="A50:G50"/>
    <mergeCell ref="G51:G65"/>
    <mergeCell ref="E6:E12"/>
    <mergeCell ref="A1:G1"/>
    <mergeCell ref="A4:G4"/>
    <mergeCell ref="A5:G5"/>
    <mergeCell ref="A13:G13"/>
    <mergeCell ref="A27:G27"/>
    <mergeCell ref="C6:C12"/>
    <mergeCell ref="E14:E26"/>
    <mergeCell ref="C14:C26"/>
    <mergeCell ref="G28:G33"/>
    <mergeCell ref="C28:C33"/>
    <mergeCell ref="E28:E33"/>
    <mergeCell ref="C70:D70"/>
    <mergeCell ref="C71:D71"/>
    <mergeCell ref="G67:G78"/>
    <mergeCell ref="G35:G37"/>
    <mergeCell ref="G39:G48"/>
    <mergeCell ref="C35:C37"/>
    <mergeCell ref="E35:E37"/>
    <mergeCell ref="C39:C49"/>
    <mergeCell ref="E39:E49"/>
    <mergeCell ref="A66:G66"/>
    <mergeCell ref="A38:G38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61" fitToHeight="0" orientation="portrait" horizont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29"/>
  <sheetViews>
    <sheetView zoomScale="85" zoomScaleNormal="85" workbookViewId="0">
      <pane xSplit="5" topLeftCell="F1" activePane="topRight" state="frozen"/>
      <selection pane="topRight" activeCell="A2" sqref="A2"/>
    </sheetView>
  </sheetViews>
  <sheetFormatPr defaultColWidth="9.140625" defaultRowHeight="15" x14ac:dyDescent="0.25"/>
  <cols>
    <col min="1" max="1" width="9.140625" style="2"/>
    <col min="2" max="2" width="41.7109375" style="2" customWidth="1"/>
    <col min="3" max="3" width="18.7109375" style="2" customWidth="1"/>
    <col min="4" max="4" width="26" style="2" customWidth="1"/>
    <col min="5" max="5" width="35.28515625" style="2" customWidth="1"/>
    <col min="6" max="17" width="13.85546875" style="2" customWidth="1"/>
    <col min="18" max="23" width="14.28515625" style="2" customWidth="1"/>
    <col min="24" max="16384" width="9.140625" style="2"/>
  </cols>
  <sheetData>
    <row r="1" spans="1:5" ht="36.75" customHeight="1" x14ac:dyDescent="0.3">
      <c r="A1" s="83" t="s">
        <v>44</v>
      </c>
      <c r="B1" s="83"/>
      <c r="C1" s="83"/>
      <c r="D1" s="83"/>
      <c r="E1" s="83"/>
    </row>
    <row r="2" spans="1:5" ht="27" customHeight="1" x14ac:dyDescent="0.3">
      <c r="A2" s="3" t="s">
        <v>53</v>
      </c>
      <c r="B2" s="3"/>
      <c r="C2" s="1"/>
      <c r="D2" s="1"/>
      <c r="E2" s="1"/>
    </row>
    <row r="3" spans="1:5" ht="25.5" x14ac:dyDescent="0.25">
      <c r="A3" s="5" t="s">
        <v>32</v>
      </c>
      <c r="B3" s="4" t="s">
        <v>0</v>
      </c>
      <c r="C3" s="4" t="s">
        <v>1</v>
      </c>
      <c r="D3" s="4" t="s">
        <v>2</v>
      </c>
      <c r="E3" s="4" t="s">
        <v>3</v>
      </c>
    </row>
    <row r="4" spans="1:5" ht="39" customHeight="1" x14ac:dyDescent="0.25">
      <c r="A4" s="99" t="s">
        <v>97</v>
      </c>
      <c r="B4" s="100"/>
      <c r="C4" s="100"/>
      <c r="D4" s="100"/>
      <c r="E4" s="101"/>
    </row>
    <row r="5" spans="1:5" ht="15.75" x14ac:dyDescent="0.25">
      <c r="A5" s="13">
        <v>1</v>
      </c>
      <c r="B5" s="9" t="s">
        <v>62</v>
      </c>
      <c r="C5" s="11" t="s">
        <v>63</v>
      </c>
      <c r="D5" s="11">
        <v>3</v>
      </c>
      <c r="E5" s="10"/>
    </row>
    <row r="6" spans="1:5" ht="15.75" x14ac:dyDescent="0.25">
      <c r="A6" s="13">
        <v>2</v>
      </c>
      <c r="B6" s="9" t="s">
        <v>64</v>
      </c>
      <c r="C6" s="11" t="s">
        <v>65</v>
      </c>
      <c r="D6" s="11">
        <v>1</v>
      </c>
      <c r="E6" s="10"/>
    </row>
    <row r="7" spans="1:5" ht="15.75" x14ac:dyDescent="0.25">
      <c r="A7" s="13">
        <v>3</v>
      </c>
      <c r="B7" s="9" t="s">
        <v>66</v>
      </c>
      <c r="C7" s="11" t="s">
        <v>67</v>
      </c>
      <c r="D7" s="11">
        <v>3</v>
      </c>
      <c r="E7" s="10"/>
    </row>
    <row r="8" spans="1:5" ht="15.75" x14ac:dyDescent="0.25">
      <c r="A8" s="13">
        <v>4</v>
      </c>
      <c r="B8" s="9" t="s">
        <v>68</v>
      </c>
      <c r="C8" s="11" t="s">
        <v>63</v>
      </c>
      <c r="D8" s="11">
        <v>1</v>
      </c>
      <c r="E8" s="10"/>
    </row>
    <row r="9" spans="1:5" ht="15.75" x14ac:dyDescent="0.25">
      <c r="A9" s="13">
        <v>5</v>
      </c>
      <c r="B9" s="9" t="s">
        <v>69</v>
      </c>
      <c r="C9" s="11" t="s">
        <v>70</v>
      </c>
      <c r="D9" s="11">
        <v>0.4</v>
      </c>
      <c r="E9" s="10"/>
    </row>
    <row r="10" spans="1:5" ht="15.75" x14ac:dyDescent="0.25">
      <c r="A10" s="13">
        <v>6</v>
      </c>
      <c r="B10" s="9" t="s">
        <v>71</v>
      </c>
      <c r="C10" s="11" t="s">
        <v>70</v>
      </c>
      <c r="D10" s="11">
        <v>1.5</v>
      </c>
      <c r="E10" s="10"/>
    </row>
    <row r="11" spans="1:5" ht="15.75" x14ac:dyDescent="0.25">
      <c r="A11" s="13">
        <v>7</v>
      </c>
      <c r="B11" s="9" t="s">
        <v>72</v>
      </c>
      <c r="C11" s="11" t="s">
        <v>73</v>
      </c>
      <c r="D11" s="11">
        <v>1</v>
      </c>
      <c r="E11" s="10"/>
    </row>
    <row r="12" spans="1:5" ht="15.75" x14ac:dyDescent="0.25">
      <c r="A12" s="13">
        <v>8</v>
      </c>
      <c r="B12" s="9" t="s">
        <v>74</v>
      </c>
      <c r="C12" s="11" t="s">
        <v>73</v>
      </c>
      <c r="D12" s="11">
        <v>0.5</v>
      </c>
      <c r="E12" s="10"/>
    </row>
    <row r="13" spans="1:5" ht="31.5" x14ac:dyDescent="0.25">
      <c r="A13" s="13">
        <v>9</v>
      </c>
      <c r="B13" s="9" t="s">
        <v>75</v>
      </c>
      <c r="C13" s="11" t="s">
        <v>67</v>
      </c>
      <c r="D13" s="11">
        <v>1</v>
      </c>
      <c r="E13" s="10"/>
    </row>
    <row r="14" spans="1:5" ht="15.75" x14ac:dyDescent="0.25">
      <c r="A14" s="13">
        <v>10</v>
      </c>
      <c r="B14" s="9" t="s">
        <v>76</v>
      </c>
      <c r="C14" s="11" t="s">
        <v>77</v>
      </c>
      <c r="D14" s="11">
        <v>20</v>
      </c>
      <c r="E14" s="10"/>
    </row>
    <row r="15" spans="1:5" ht="15.75" x14ac:dyDescent="0.25">
      <c r="A15" s="13">
        <v>11</v>
      </c>
      <c r="B15" s="9" t="s">
        <v>78</v>
      </c>
      <c r="C15" s="11" t="s">
        <v>65</v>
      </c>
      <c r="D15" s="11">
        <v>1</v>
      </c>
      <c r="E15" s="10"/>
    </row>
    <row r="16" spans="1:5" ht="15.75" x14ac:dyDescent="0.25">
      <c r="A16" s="13">
        <v>12</v>
      </c>
      <c r="B16" s="9" t="s">
        <v>79</v>
      </c>
      <c r="C16" s="11" t="s">
        <v>80</v>
      </c>
      <c r="D16" s="11">
        <v>1</v>
      </c>
      <c r="E16" s="10"/>
    </row>
    <row r="17" spans="1:5" ht="15.75" x14ac:dyDescent="0.25">
      <c r="A17" s="13">
        <v>13</v>
      </c>
      <c r="B17" s="9" t="s">
        <v>81</v>
      </c>
      <c r="C17" s="11" t="s">
        <v>67</v>
      </c>
      <c r="D17" s="11">
        <v>3</v>
      </c>
      <c r="E17" s="11" t="s">
        <v>94</v>
      </c>
    </row>
    <row r="18" spans="1:5" ht="15.75" x14ac:dyDescent="0.25">
      <c r="A18" s="13">
        <v>14</v>
      </c>
      <c r="B18" s="9" t="s">
        <v>82</v>
      </c>
      <c r="C18" s="11" t="s">
        <v>67</v>
      </c>
      <c r="D18" s="11">
        <v>1</v>
      </c>
      <c r="E18" s="11" t="s">
        <v>95</v>
      </c>
    </row>
    <row r="19" spans="1:5" ht="15.75" x14ac:dyDescent="0.25">
      <c r="A19" s="13">
        <v>15</v>
      </c>
      <c r="B19" s="9" t="s">
        <v>83</v>
      </c>
      <c r="C19" s="11" t="s">
        <v>67</v>
      </c>
      <c r="D19" s="11">
        <v>0.2</v>
      </c>
      <c r="E19" s="11" t="s">
        <v>96</v>
      </c>
    </row>
    <row r="20" spans="1:5" ht="15.75" x14ac:dyDescent="0.25">
      <c r="A20" s="13">
        <v>16</v>
      </c>
      <c r="B20" s="9" t="s">
        <v>84</v>
      </c>
      <c r="C20" s="11" t="s">
        <v>67</v>
      </c>
      <c r="D20" s="11">
        <v>0.2</v>
      </c>
      <c r="E20" s="11" t="s">
        <v>96</v>
      </c>
    </row>
    <row r="21" spans="1:5" ht="15.75" x14ac:dyDescent="0.25">
      <c r="A21" s="13">
        <v>17</v>
      </c>
      <c r="B21" s="9" t="s">
        <v>85</v>
      </c>
      <c r="C21" s="11" t="s">
        <v>67</v>
      </c>
      <c r="D21" s="11">
        <v>0.2</v>
      </c>
      <c r="E21" s="11" t="s">
        <v>96</v>
      </c>
    </row>
    <row r="22" spans="1:5" ht="15.75" x14ac:dyDescent="0.25">
      <c r="A22" s="13">
        <v>18</v>
      </c>
      <c r="B22" s="9" t="s">
        <v>86</v>
      </c>
      <c r="C22" s="11" t="s">
        <v>67</v>
      </c>
      <c r="D22" s="11">
        <v>0.33</v>
      </c>
      <c r="E22" s="11" t="s">
        <v>95</v>
      </c>
    </row>
    <row r="23" spans="1:5" ht="15.75" x14ac:dyDescent="0.25">
      <c r="A23" s="13">
        <v>19</v>
      </c>
      <c r="B23" s="9" t="s">
        <v>87</v>
      </c>
      <c r="C23" s="11" t="s">
        <v>67</v>
      </c>
      <c r="D23" s="11">
        <v>0.2</v>
      </c>
      <c r="E23" s="11" t="s">
        <v>96</v>
      </c>
    </row>
    <row r="24" spans="1:5" ht="15.75" x14ac:dyDescent="0.25">
      <c r="A24" s="13">
        <v>20</v>
      </c>
      <c r="B24" s="9" t="s">
        <v>88</v>
      </c>
      <c r="C24" s="11" t="s">
        <v>67</v>
      </c>
      <c r="D24" s="11">
        <v>1</v>
      </c>
      <c r="E24" s="11" t="s">
        <v>94</v>
      </c>
    </row>
    <row r="25" spans="1:5" ht="15.75" x14ac:dyDescent="0.25">
      <c r="A25" s="13">
        <v>21</v>
      </c>
      <c r="B25" s="9" t="s">
        <v>89</v>
      </c>
      <c r="C25" s="11" t="s">
        <v>67</v>
      </c>
      <c r="D25" s="11">
        <v>1</v>
      </c>
      <c r="E25" s="11" t="s">
        <v>94</v>
      </c>
    </row>
    <row r="26" spans="1:5" ht="15.75" x14ac:dyDescent="0.25">
      <c r="A26" s="13">
        <v>22</v>
      </c>
      <c r="B26" s="9" t="s">
        <v>90</v>
      </c>
      <c r="C26" s="11" t="s">
        <v>67</v>
      </c>
      <c r="D26" s="11">
        <v>1</v>
      </c>
      <c r="E26" s="11" t="s">
        <v>94</v>
      </c>
    </row>
    <row r="27" spans="1:5" ht="15.75" x14ac:dyDescent="0.25">
      <c r="A27" s="13">
        <v>23</v>
      </c>
      <c r="B27" s="9" t="s">
        <v>91</v>
      </c>
      <c r="C27" s="11" t="s">
        <v>67</v>
      </c>
      <c r="D27" s="11">
        <v>1</v>
      </c>
      <c r="E27" s="11" t="s">
        <v>94</v>
      </c>
    </row>
    <row r="28" spans="1:5" ht="15.75" x14ac:dyDescent="0.25">
      <c r="A28" s="13">
        <v>24</v>
      </c>
      <c r="B28" s="9" t="s">
        <v>92</v>
      </c>
      <c r="C28" s="11" t="s">
        <v>67</v>
      </c>
      <c r="D28" s="11">
        <v>0.33</v>
      </c>
      <c r="E28" s="11" t="s">
        <v>95</v>
      </c>
    </row>
    <row r="29" spans="1:5" ht="15.75" x14ac:dyDescent="0.25">
      <c r="A29" s="13">
        <v>25</v>
      </c>
      <c r="B29" s="9" t="s">
        <v>93</v>
      </c>
      <c r="C29" s="11" t="s">
        <v>67</v>
      </c>
      <c r="D29" s="11">
        <v>0.33</v>
      </c>
      <c r="E29" s="11" t="s">
        <v>95</v>
      </c>
    </row>
  </sheetData>
  <mergeCells count="2">
    <mergeCell ref="A1:E1"/>
    <mergeCell ref="A4:E4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77" orientation="portrait" horizont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78"/>
  <sheetViews>
    <sheetView topLeftCell="A13" zoomScale="95" zoomScaleNormal="95" workbookViewId="0">
      <pane xSplit="76" topLeftCell="BY1" activePane="topRight" state="frozen"/>
      <selection pane="topRight" activeCell="B6" sqref="B6"/>
    </sheetView>
  </sheetViews>
  <sheetFormatPr defaultColWidth="9.140625" defaultRowHeight="15" x14ac:dyDescent="0.25"/>
  <cols>
    <col min="1" max="1" width="7.85546875" style="2" customWidth="1"/>
    <col min="2" max="2" width="41.7109375" style="2" customWidth="1"/>
    <col min="3" max="3" width="9.140625" style="2" customWidth="1"/>
    <col min="4" max="4" width="21.42578125" style="2" customWidth="1"/>
    <col min="5" max="5" width="18.7109375" style="2" customWidth="1"/>
    <col min="6" max="6" width="22.7109375" style="2" customWidth="1"/>
    <col min="7" max="7" width="35.28515625" style="2" customWidth="1"/>
    <col min="8" max="19" width="13.85546875" style="2" customWidth="1"/>
    <col min="20" max="25" width="14.28515625" style="2" customWidth="1"/>
    <col min="26" max="16384" width="9.140625" style="2"/>
  </cols>
  <sheetData>
    <row r="1" spans="1:7" ht="36.75" customHeight="1" x14ac:dyDescent="0.3">
      <c r="A1" s="83" t="s">
        <v>180</v>
      </c>
      <c r="B1" s="83"/>
      <c r="C1" s="83"/>
      <c r="D1" s="83"/>
      <c r="E1" s="83"/>
      <c r="F1" s="83"/>
      <c r="G1" s="83"/>
    </row>
    <row r="2" spans="1:7" ht="27" customHeight="1" x14ac:dyDescent="0.3">
      <c r="A2" s="3" t="s">
        <v>171</v>
      </c>
      <c r="B2" s="3"/>
      <c r="C2" s="3"/>
      <c r="D2" s="1"/>
      <c r="E2" s="1"/>
      <c r="F2" s="1"/>
      <c r="G2" s="1"/>
    </row>
    <row r="3" spans="1:7" ht="25.5" x14ac:dyDescent="0.25">
      <c r="A3" s="5" t="s">
        <v>32</v>
      </c>
      <c r="B3" s="4" t="s">
        <v>0</v>
      </c>
      <c r="C3" s="4"/>
      <c r="D3" s="4" t="s">
        <v>1</v>
      </c>
      <c r="E3" s="4"/>
      <c r="F3" s="4" t="s">
        <v>2</v>
      </c>
      <c r="G3" s="4" t="s">
        <v>3</v>
      </c>
    </row>
    <row r="4" spans="1:7" x14ac:dyDescent="0.25">
      <c r="A4" s="84" t="s">
        <v>101</v>
      </c>
      <c r="B4" s="84"/>
      <c r="C4" s="84"/>
      <c r="D4" s="84"/>
      <c r="E4" s="84"/>
      <c r="F4" s="84"/>
      <c r="G4" s="84"/>
    </row>
    <row r="5" spans="1:7" x14ac:dyDescent="0.25">
      <c r="A5" s="71" t="s">
        <v>102</v>
      </c>
      <c r="B5" s="71"/>
      <c r="C5" s="71"/>
      <c r="D5" s="71"/>
      <c r="E5" s="71"/>
      <c r="F5" s="71"/>
      <c r="G5" s="71"/>
    </row>
    <row r="6" spans="1:7" ht="85.5" customHeight="1" x14ac:dyDescent="0.25">
      <c r="A6" s="14">
        <v>1</v>
      </c>
      <c r="B6" s="27" t="s">
        <v>6</v>
      </c>
      <c r="C6" s="82"/>
      <c r="D6" s="28" t="s">
        <v>98</v>
      </c>
      <c r="E6" s="82"/>
      <c r="F6" s="24">
        <v>797.27</v>
      </c>
      <c r="G6" s="12" t="s">
        <v>107</v>
      </c>
    </row>
    <row r="7" spans="1:7" ht="60" x14ac:dyDescent="0.25">
      <c r="A7" s="14">
        <v>2</v>
      </c>
      <c r="B7" s="27" t="s">
        <v>7</v>
      </c>
      <c r="C7" s="82"/>
      <c r="D7" s="28" t="s">
        <v>99</v>
      </c>
      <c r="E7" s="82"/>
      <c r="F7" s="24">
        <v>1.77</v>
      </c>
      <c r="G7" s="15" t="s">
        <v>178</v>
      </c>
    </row>
    <row r="8" spans="1:7" ht="24.95" customHeight="1" x14ac:dyDescent="0.25">
      <c r="A8" s="14">
        <v>3</v>
      </c>
      <c r="B8" s="31" t="s">
        <v>185</v>
      </c>
      <c r="C8" s="82"/>
      <c r="D8" s="28" t="s">
        <v>100</v>
      </c>
      <c r="E8" s="82"/>
      <c r="F8" s="24">
        <f>5*(365-158)/1000</f>
        <v>1.0349999999999999</v>
      </c>
      <c r="G8" s="85" t="s">
        <v>175</v>
      </c>
    </row>
    <row r="9" spans="1:7" ht="24.95" customHeight="1" x14ac:dyDescent="0.25">
      <c r="A9" s="14">
        <v>4</v>
      </c>
      <c r="B9" s="31" t="s">
        <v>186</v>
      </c>
      <c r="C9" s="82"/>
      <c r="D9" s="28" t="s">
        <v>99</v>
      </c>
      <c r="E9" s="82"/>
      <c r="F9" s="24">
        <f>F8*0.065</f>
        <v>6.7275000000000001E-2</v>
      </c>
      <c r="G9" s="85"/>
    </row>
    <row r="10" spans="1:7" ht="24.95" customHeight="1" x14ac:dyDescent="0.25">
      <c r="A10" s="14">
        <v>5</v>
      </c>
      <c r="B10" s="27" t="s">
        <v>8</v>
      </c>
      <c r="C10" s="82"/>
      <c r="D10" s="28" t="s">
        <v>100</v>
      </c>
      <c r="E10" s="82"/>
      <c r="F10" s="24">
        <f>12.2*(365-158)/1000</f>
        <v>2.5253999999999994</v>
      </c>
      <c r="G10" s="85"/>
    </row>
    <row r="11" spans="1:7" ht="24.95" customHeight="1" x14ac:dyDescent="0.25">
      <c r="A11" s="14">
        <v>6</v>
      </c>
      <c r="B11" s="27" t="s">
        <v>9</v>
      </c>
      <c r="C11" s="82"/>
      <c r="D11" s="28" t="s">
        <v>100</v>
      </c>
      <c r="E11" s="82"/>
      <c r="F11" s="24">
        <f>17.2*(365-158)/1000</f>
        <v>3.5603999999999996</v>
      </c>
      <c r="G11" s="85"/>
    </row>
    <row r="12" spans="1:7" ht="24.95" customHeight="1" x14ac:dyDescent="0.25">
      <c r="A12" s="14">
        <v>7</v>
      </c>
      <c r="B12" s="31" t="s">
        <v>184</v>
      </c>
      <c r="C12" s="82"/>
      <c r="D12" s="28" t="s">
        <v>100</v>
      </c>
      <c r="E12" s="82"/>
      <c r="F12" s="24">
        <f>17.2*(365-158)/1000</f>
        <v>3.5603999999999996</v>
      </c>
      <c r="G12" s="85"/>
    </row>
    <row r="13" spans="1:7" x14ac:dyDescent="0.25">
      <c r="A13" s="72" t="s">
        <v>103</v>
      </c>
      <c r="B13" s="73"/>
      <c r="C13" s="73"/>
      <c r="D13" s="73"/>
      <c r="E13" s="73"/>
      <c r="F13" s="73"/>
      <c r="G13" s="74"/>
    </row>
    <row r="14" spans="1:7" ht="57.75" customHeight="1" x14ac:dyDescent="0.25">
      <c r="A14" s="14">
        <v>8</v>
      </c>
      <c r="B14" s="27" t="s">
        <v>10</v>
      </c>
      <c r="C14" s="84"/>
      <c r="D14" s="28" t="s">
        <v>100</v>
      </c>
      <c r="E14" s="84"/>
      <c r="F14" s="29">
        <v>9.6000000000000002E-2</v>
      </c>
      <c r="G14" s="30" t="s">
        <v>173</v>
      </c>
    </row>
    <row r="15" spans="1:7" ht="15" customHeight="1" x14ac:dyDescent="0.25">
      <c r="A15" s="14">
        <v>9</v>
      </c>
      <c r="B15" s="31" t="s">
        <v>193</v>
      </c>
      <c r="C15" s="84"/>
      <c r="D15" s="29" t="s">
        <v>24</v>
      </c>
      <c r="E15" s="84"/>
      <c r="F15" s="107" t="s">
        <v>5</v>
      </c>
      <c r="G15" s="66"/>
    </row>
    <row r="16" spans="1:7" ht="15" customHeight="1" x14ac:dyDescent="0.25">
      <c r="A16" s="14">
        <v>10</v>
      </c>
      <c r="B16" s="27" t="s">
        <v>191</v>
      </c>
      <c r="C16" s="84"/>
      <c r="D16" s="29" t="s">
        <v>24</v>
      </c>
      <c r="E16" s="84"/>
      <c r="F16" s="107" t="s">
        <v>5</v>
      </c>
      <c r="G16" s="66"/>
    </row>
    <row r="17" spans="1:7" ht="15" customHeight="1" x14ac:dyDescent="0.25">
      <c r="A17" s="14">
        <v>11</v>
      </c>
      <c r="B17" s="27" t="s">
        <v>187</v>
      </c>
      <c r="C17" s="84"/>
      <c r="D17" s="29" t="s">
        <v>24</v>
      </c>
      <c r="E17" s="84"/>
      <c r="F17" s="107" t="s">
        <v>5</v>
      </c>
      <c r="G17" s="66"/>
    </row>
    <row r="18" spans="1:7" ht="15" customHeight="1" x14ac:dyDescent="0.25">
      <c r="A18" s="14">
        <v>12</v>
      </c>
      <c r="B18" s="27" t="s">
        <v>210</v>
      </c>
      <c r="C18" s="84"/>
      <c r="D18" s="29" t="s">
        <v>24</v>
      </c>
      <c r="E18" s="84"/>
      <c r="F18" s="107" t="s">
        <v>5</v>
      </c>
      <c r="G18" s="66"/>
    </row>
    <row r="19" spans="1:7" ht="15" customHeight="1" x14ac:dyDescent="0.25">
      <c r="A19" s="14">
        <v>13</v>
      </c>
      <c r="B19" s="27" t="s">
        <v>11</v>
      </c>
      <c r="C19" s="84"/>
      <c r="D19" s="29" t="s">
        <v>24</v>
      </c>
      <c r="E19" s="84"/>
      <c r="F19" s="107" t="s">
        <v>5</v>
      </c>
      <c r="G19" s="66"/>
    </row>
    <row r="20" spans="1:7" ht="15" customHeight="1" x14ac:dyDescent="0.25">
      <c r="A20" s="14">
        <v>14</v>
      </c>
      <c r="B20" s="27" t="s">
        <v>12</v>
      </c>
      <c r="C20" s="84"/>
      <c r="D20" s="29" t="s">
        <v>24</v>
      </c>
      <c r="E20" s="84"/>
      <c r="F20" s="107" t="s">
        <v>5</v>
      </c>
      <c r="G20" s="66"/>
    </row>
    <row r="21" spans="1:7" ht="15" customHeight="1" x14ac:dyDescent="0.25">
      <c r="A21" s="14">
        <v>15</v>
      </c>
      <c r="B21" s="43" t="s">
        <v>188</v>
      </c>
      <c r="C21" s="84"/>
      <c r="D21" s="29" t="s">
        <v>24</v>
      </c>
      <c r="E21" s="84"/>
      <c r="F21" s="107" t="s">
        <v>5</v>
      </c>
      <c r="G21" s="66"/>
    </row>
    <row r="22" spans="1:7" ht="15" customHeight="1" x14ac:dyDescent="0.25">
      <c r="A22" s="14">
        <v>16</v>
      </c>
      <c r="B22" s="27" t="s">
        <v>13</v>
      </c>
      <c r="C22" s="84"/>
      <c r="D22" s="29" t="s">
        <v>24</v>
      </c>
      <c r="E22" s="84"/>
      <c r="F22" s="107" t="s">
        <v>5</v>
      </c>
      <c r="G22" s="66"/>
    </row>
    <row r="23" spans="1:7" ht="15" customHeight="1" x14ac:dyDescent="0.25">
      <c r="A23" s="14">
        <v>17</v>
      </c>
      <c r="B23" s="27" t="s">
        <v>182</v>
      </c>
      <c r="C23" s="84"/>
      <c r="D23" s="29" t="s">
        <v>24</v>
      </c>
      <c r="E23" s="84"/>
      <c r="F23" s="107" t="s">
        <v>5</v>
      </c>
      <c r="G23" s="66"/>
    </row>
    <row r="24" spans="1:7" ht="15" customHeight="1" x14ac:dyDescent="0.25">
      <c r="A24" s="44">
        <v>18</v>
      </c>
      <c r="B24" s="27" t="s">
        <v>181</v>
      </c>
      <c r="C24" s="84"/>
      <c r="D24" s="46" t="s">
        <v>24</v>
      </c>
      <c r="E24" s="84"/>
      <c r="F24" s="107" t="s">
        <v>5</v>
      </c>
      <c r="G24" s="66"/>
    </row>
    <row r="25" spans="1:7" x14ac:dyDescent="0.25">
      <c r="A25" s="86" t="s">
        <v>104</v>
      </c>
      <c r="B25" s="87"/>
      <c r="C25" s="87"/>
      <c r="D25" s="87"/>
      <c r="E25" s="87"/>
      <c r="F25" s="87"/>
      <c r="G25" s="88"/>
    </row>
    <row r="26" spans="1:7" ht="30" x14ac:dyDescent="0.25">
      <c r="A26" s="47">
        <v>19</v>
      </c>
      <c r="B26" s="48" t="s">
        <v>189</v>
      </c>
      <c r="C26" s="82"/>
      <c r="D26" s="50" t="s">
        <v>24</v>
      </c>
      <c r="E26" s="82"/>
      <c r="F26" s="107" t="s">
        <v>5</v>
      </c>
      <c r="G26" s="68" t="s">
        <v>58</v>
      </c>
    </row>
    <row r="27" spans="1:7" x14ac:dyDescent="0.25">
      <c r="A27" s="14">
        <v>20</v>
      </c>
      <c r="B27" s="48" t="s">
        <v>18</v>
      </c>
      <c r="C27" s="82"/>
      <c r="D27" s="29" t="s">
        <v>26</v>
      </c>
      <c r="E27" s="82"/>
      <c r="F27" s="107" t="s">
        <v>5</v>
      </c>
      <c r="G27" s="69"/>
    </row>
    <row r="28" spans="1:7" x14ac:dyDescent="0.25">
      <c r="A28" s="14">
        <v>21</v>
      </c>
      <c r="B28" s="48" t="s">
        <v>19</v>
      </c>
      <c r="C28" s="82"/>
      <c r="D28" s="29" t="s">
        <v>26</v>
      </c>
      <c r="E28" s="82"/>
      <c r="F28" s="107" t="s">
        <v>5</v>
      </c>
      <c r="G28" s="70"/>
    </row>
    <row r="29" spans="1:7" ht="45" x14ac:dyDescent="0.25">
      <c r="A29" s="14">
        <v>22</v>
      </c>
      <c r="B29" s="48" t="s">
        <v>183</v>
      </c>
      <c r="C29" s="82"/>
      <c r="D29" s="29" t="s">
        <v>26</v>
      </c>
      <c r="E29" s="82"/>
      <c r="F29" s="107" t="s">
        <v>27</v>
      </c>
      <c r="G29" s="8"/>
    </row>
    <row r="30" spans="1:7" x14ac:dyDescent="0.25">
      <c r="A30" s="72" t="s">
        <v>105</v>
      </c>
      <c r="B30" s="73"/>
      <c r="C30" s="73"/>
      <c r="D30" s="73"/>
      <c r="E30" s="73"/>
      <c r="F30" s="73"/>
      <c r="G30" s="74"/>
    </row>
    <row r="31" spans="1:7" ht="30" x14ac:dyDescent="0.25">
      <c r="A31" s="14">
        <v>23</v>
      </c>
      <c r="B31" s="106" t="s">
        <v>28</v>
      </c>
      <c r="C31" s="105"/>
      <c r="D31" s="29" t="s">
        <v>24</v>
      </c>
      <c r="E31" s="105"/>
      <c r="F31" s="29" t="s">
        <v>5</v>
      </c>
      <c r="G31" s="105"/>
    </row>
    <row r="32" spans="1:7" ht="33" customHeight="1" x14ac:dyDescent="0.25">
      <c r="A32" s="14">
        <v>24</v>
      </c>
      <c r="B32" s="106" t="s">
        <v>51</v>
      </c>
      <c r="C32" s="105"/>
      <c r="D32" s="29" t="s">
        <v>52</v>
      </c>
      <c r="E32" s="105"/>
      <c r="F32" s="29" t="s">
        <v>5</v>
      </c>
      <c r="G32" s="105"/>
    </row>
    <row r="33" spans="1:7" x14ac:dyDescent="0.25">
      <c r="A33" s="14">
        <v>25</v>
      </c>
      <c r="B33" s="106" t="s">
        <v>15</v>
      </c>
      <c r="C33" s="105"/>
      <c r="D33" s="29" t="s">
        <v>24</v>
      </c>
      <c r="E33" s="105"/>
      <c r="F33" s="29" t="s">
        <v>5</v>
      </c>
      <c r="G33" s="105"/>
    </row>
    <row r="34" spans="1:7" x14ac:dyDescent="0.25">
      <c r="A34" s="72" t="s">
        <v>172</v>
      </c>
      <c r="B34" s="73"/>
      <c r="C34" s="73"/>
      <c r="D34" s="73"/>
      <c r="E34" s="73"/>
      <c r="F34" s="73"/>
      <c r="G34" s="74"/>
    </row>
    <row r="35" spans="1:7" x14ac:dyDescent="0.25">
      <c r="A35" s="14">
        <v>26</v>
      </c>
      <c r="B35" s="52" t="s">
        <v>198</v>
      </c>
      <c r="C35" s="82"/>
      <c r="D35" s="29" t="s">
        <v>24</v>
      </c>
      <c r="E35" s="82"/>
      <c r="F35" s="107">
        <v>0.228628</v>
      </c>
      <c r="G35" s="68" t="s">
        <v>58</v>
      </c>
    </row>
    <row r="36" spans="1:7" x14ac:dyDescent="0.25">
      <c r="A36" s="14">
        <v>27</v>
      </c>
      <c r="B36" s="52" t="s">
        <v>16</v>
      </c>
      <c r="C36" s="82"/>
      <c r="D36" s="29" t="s">
        <v>30</v>
      </c>
      <c r="E36" s="82"/>
      <c r="F36" s="107" t="s">
        <v>5</v>
      </c>
      <c r="G36" s="69"/>
    </row>
    <row r="37" spans="1:7" x14ac:dyDescent="0.25">
      <c r="A37" s="14">
        <v>28</v>
      </c>
      <c r="B37" s="52" t="s">
        <v>199</v>
      </c>
      <c r="C37" s="82"/>
      <c r="D37" s="29" t="s">
        <v>24</v>
      </c>
      <c r="E37" s="82"/>
      <c r="F37" s="107" t="s">
        <v>5</v>
      </c>
      <c r="G37" s="69"/>
    </row>
    <row r="38" spans="1:7" ht="30" x14ac:dyDescent="0.25">
      <c r="A38" s="14">
        <v>29</v>
      </c>
      <c r="B38" s="52" t="s">
        <v>200</v>
      </c>
      <c r="C38" s="82"/>
      <c r="D38" s="29" t="s">
        <v>24</v>
      </c>
      <c r="E38" s="82"/>
      <c r="F38" s="107" t="s">
        <v>5</v>
      </c>
      <c r="G38" s="69"/>
    </row>
    <row r="39" spans="1:7" x14ac:dyDescent="0.25">
      <c r="A39" s="14">
        <v>30</v>
      </c>
      <c r="B39" s="52" t="s">
        <v>201</v>
      </c>
      <c r="C39" s="82"/>
      <c r="D39" s="29" t="s">
        <v>24</v>
      </c>
      <c r="E39" s="82"/>
      <c r="F39" s="107" t="s">
        <v>21</v>
      </c>
      <c r="G39" s="69"/>
    </row>
    <row r="40" spans="1:7" ht="60" x14ac:dyDescent="0.25">
      <c r="A40" s="14">
        <v>31</v>
      </c>
      <c r="B40" s="52" t="s">
        <v>202</v>
      </c>
      <c r="C40" s="82"/>
      <c r="D40" s="29" t="s">
        <v>30</v>
      </c>
      <c r="E40" s="82"/>
      <c r="F40" s="107" t="s">
        <v>31</v>
      </c>
      <c r="G40" s="69"/>
    </row>
    <row r="41" spans="1:7" x14ac:dyDescent="0.25">
      <c r="A41" s="14">
        <v>32</v>
      </c>
      <c r="B41" s="52" t="s">
        <v>17</v>
      </c>
      <c r="C41" s="82"/>
      <c r="D41" s="29" t="s">
        <v>29</v>
      </c>
      <c r="E41" s="82"/>
      <c r="F41" s="107" t="s">
        <v>5</v>
      </c>
      <c r="G41" s="69"/>
    </row>
    <row r="42" spans="1:7" ht="30" x14ac:dyDescent="0.25">
      <c r="A42" s="14">
        <v>33</v>
      </c>
      <c r="B42" s="62" t="s">
        <v>203</v>
      </c>
      <c r="C42" s="82"/>
      <c r="D42" s="29" t="s">
        <v>24</v>
      </c>
      <c r="E42" s="82"/>
      <c r="F42" s="107" t="s">
        <v>5</v>
      </c>
      <c r="G42" s="69"/>
    </row>
    <row r="43" spans="1:7" x14ac:dyDescent="0.25">
      <c r="A43" s="72" t="s">
        <v>110</v>
      </c>
      <c r="B43" s="73"/>
      <c r="C43" s="73"/>
      <c r="D43" s="73"/>
      <c r="E43" s="73"/>
      <c r="F43" s="73"/>
      <c r="G43" s="74"/>
    </row>
    <row r="44" spans="1:7" ht="30" x14ac:dyDescent="0.25">
      <c r="A44" s="17">
        <v>34</v>
      </c>
      <c r="B44" s="54" t="s">
        <v>112</v>
      </c>
      <c r="C44" s="14">
        <v>15</v>
      </c>
      <c r="D44" s="29" t="s">
        <v>167</v>
      </c>
      <c r="E44" s="38">
        <v>304341.3</v>
      </c>
      <c r="F44" s="55">
        <f>C44/$E$44</f>
        <v>4.9286771134906766E-5</v>
      </c>
      <c r="G44" s="75" t="s">
        <v>133</v>
      </c>
    </row>
    <row r="45" spans="1:7" ht="45" x14ac:dyDescent="0.25">
      <c r="A45" s="17">
        <v>35</v>
      </c>
      <c r="B45" s="54" t="s">
        <v>113</v>
      </c>
      <c r="C45" s="14">
        <f>24*12</f>
        <v>288</v>
      </c>
      <c r="D45" s="29" t="s">
        <v>167</v>
      </c>
      <c r="E45" s="37" t="s">
        <v>130</v>
      </c>
      <c r="F45" s="55">
        <f t="shared" ref="F45:F59" si="0">C45/$E$44</f>
        <v>9.4630600579020995E-4</v>
      </c>
      <c r="G45" s="76"/>
    </row>
    <row r="46" spans="1:7" x14ac:dyDescent="0.25">
      <c r="A46" s="17">
        <v>36</v>
      </c>
      <c r="B46" s="54" t="s">
        <v>114</v>
      </c>
      <c r="C46" s="14">
        <v>2</v>
      </c>
      <c r="D46" s="29" t="s">
        <v>167</v>
      </c>
      <c r="E46" s="14"/>
      <c r="F46" s="55">
        <f t="shared" si="0"/>
        <v>6.5715694846542353E-6</v>
      </c>
      <c r="G46" s="76"/>
    </row>
    <row r="47" spans="1:7" ht="30" x14ac:dyDescent="0.25">
      <c r="A47" s="17">
        <v>37</v>
      </c>
      <c r="B47" s="54" t="s">
        <v>115</v>
      </c>
      <c r="C47" s="14">
        <v>2</v>
      </c>
      <c r="D47" s="29" t="s">
        <v>167</v>
      </c>
      <c r="E47" s="14" t="s">
        <v>124</v>
      </c>
      <c r="F47" s="55">
        <f>C47/$E$44/2</f>
        <v>3.2857847423271176E-6</v>
      </c>
      <c r="G47" s="76"/>
    </row>
    <row r="48" spans="1:7" ht="30" x14ac:dyDescent="0.25">
      <c r="A48" s="17">
        <v>38</v>
      </c>
      <c r="B48" s="54" t="s">
        <v>116</v>
      </c>
      <c r="C48" s="14">
        <v>13</v>
      </c>
      <c r="D48" s="29" t="s">
        <v>167</v>
      </c>
      <c r="E48" s="14"/>
      <c r="F48" s="55">
        <f t="shared" si="0"/>
        <v>4.2715201650252533E-5</v>
      </c>
      <c r="G48" s="76"/>
    </row>
    <row r="49" spans="1:7" ht="30" x14ac:dyDescent="0.25">
      <c r="A49" s="17">
        <v>39</v>
      </c>
      <c r="B49" s="54" t="s">
        <v>117</v>
      </c>
      <c r="C49" s="14">
        <v>2</v>
      </c>
      <c r="D49" s="29" t="s">
        <v>167</v>
      </c>
      <c r="E49" s="14"/>
      <c r="F49" s="55">
        <f t="shared" si="0"/>
        <v>6.5715694846542353E-6</v>
      </c>
      <c r="G49" s="76"/>
    </row>
    <row r="50" spans="1:7" ht="30" x14ac:dyDescent="0.25">
      <c r="A50" s="17">
        <v>40</v>
      </c>
      <c r="B50" s="54" t="s">
        <v>118</v>
      </c>
      <c r="C50" s="14">
        <v>2</v>
      </c>
      <c r="D50" s="29" t="s">
        <v>167</v>
      </c>
      <c r="E50" s="14"/>
      <c r="F50" s="55">
        <f t="shared" si="0"/>
        <v>6.5715694846542353E-6</v>
      </c>
      <c r="G50" s="76"/>
    </row>
    <row r="51" spans="1:7" ht="30" x14ac:dyDescent="0.25">
      <c r="A51" s="17">
        <v>41</v>
      </c>
      <c r="B51" s="54" t="s">
        <v>119</v>
      </c>
      <c r="C51" s="14">
        <v>13</v>
      </c>
      <c r="D51" s="29" t="s">
        <v>167</v>
      </c>
      <c r="E51" s="14"/>
      <c r="F51" s="55">
        <f t="shared" si="0"/>
        <v>4.2715201650252533E-5</v>
      </c>
      <c r="G51" s="76"/>
    </row>
    <row r="52" spans="1:7" ht="30" x14ac:dyDescent="0.25">
      <c r="A52" s="17">
        <v>42</v>
      </c>
      <c r="B52" s="54" t="s">
        <v>120</v>
      </c>
      <c r="C52" s="14">
        <v>2</v>
      </c>
      <c r="D52" s="29" t="s">
        <v>167</v>
      </c>
      <c r="E52" s="14"/>
      <c r="F52" s="55">
        <f t="shared" si="0"/>
        <v>6.5715694846542353E-6</v>
      </c>
      <c r="G52" s="76"/>
    </row>
    <row r="53" spans="1:7" ht="45" x14ac:dyDescent="0.25">
      <c r="A53" s="17">
        <v>43</v>
      </c>
      <c r="B53" s="54" t="s">
        <v>121</v>
      </c>
      <c r="C53" s="14">
        <v>2</v>
      </c>
      <c r="D53" s="29" t="s">
        <v>167</v>
      </c>
      <c r="E53" s="14"/>
      <c r="F53" s="55">
        <f t="shared" si="0"/>
        <v>6.5715694846542353E-6</v>
      </c>
      <c r="G53" s="76"/>
    </row>
    <row r="54" spans="1:7" ht="30" x14ac:dyDescent="0.25">
      <c r="A54" s="17">
        <v>44</v>
      </c>
      <c r="B54" s="54" t="s">
        <v>122</v>
      </c>
      <c r="C54" s="14">
        <v>2</v>
      </c>
      <c r="D54" s="29" t="s">
        <v>167</v>
      </c>
      <c r="E54" s="14"/>
      <c r="F54" s="55">
        <f t="shared" si="0"/>
        <v>6.5715694846542353E-6</v>
      </c>
      <c r="G54" s="76"/>
    </row>
    <row r="55" spans="1:7" ht="30" x14ac:dyDescent="0.25">
      <c r="A55" s="17">
        <v>45</v>
      </c>
      <c r="B55" s="54" t="s">
        <v>123</v>
      </c>
      <c r="C55" s="14">
        <v>4</v>
      </c>
      <c r="D55" s="29" t="s">
        <v>167</v>
      </c>
      <c r="E55" s="14" t="s">
        <v>124</v>
      </c>
      <c r="F55" s="55">
        <f t="shared" si="0"/>
        <v>1.3143138969308471E-5</v>
      </c>
      <c r="G55" s="76"/>
    </row>
    <row r="56" spans="1:7" ht="30" x14ac:dyDescent="0.25">
      <c r="A56" s="17">
        <v>46</v>
      </c>
      <c r="B56" s="54" t="s">
        <v>125</v>
      </c>
      <c r="C56" s="14">
        <f>2*12</f>
        <v>24</v>
      </c>
      <c r="D56" s="29" t="s">
        <v>168</v>
      </c>
      <c r="E56" s="14" t="s">
        <v>127</v>
      </c>
      <c r="F56" s="55">
        <f t="shared" si="0"/>
        <v>7.885883381585082E-5</v>
      </c>
      <c r="G56" s="76"/>
    </row>
    <row r="57" spans="1:7" ht="30" x14ac:dyDescent="0.25">
      <c r="A57" s="17">
        <v>47</v>
      </c>
      <c r="B57" s="54" t="s">
        <v>126</v>
      </c>
      <c r="C57" s="14">
        <f>17*12</f>
        <v>204</v>
      </c>
      <c r="D57" s="29" t="s">
        <v>168</v>
      </c>
      <c r="E57" s="14" t="s">
        <v>127</v>
      </c>
      <c r="F57" s="55">
        <f t="shared" si="0"/>
        <v>6.7030008743473206E-4</v>
      </c>
      <c r="G57" s="76"/>
    </row>
    <row r="58" spans="1:7" ht="45" x14ac:dyDescent="0.25">
      <c r="A58" s="17">
        <v>48</v>
      </c>
      <c r="B58" s="54" t="s">
        <v>128</v>
      </c>
      <c r="C58" s="14">
        <f>2*12</f>
        <v>24</v>
      </c>
      <c r="D58" s="29" t="s">
        <v>168</v>
      </c>
      <c r="E58" s="14" t="s">
        <v>127</v>
      </c>
      <c r="F58" s="55">
        <f t="shared" si="0"/>
        <v>7.885883381585082E-5</v>
      </c>
      <c r="G58" s="76"/>
    </row>
    <row r="59" spans="1:7" ht="30" x14ac:dyDescent="0.25">
      <c r="A59" s="17">
        <v>49</v>
      </c>
      <c r="B59" s="54" t="s">
        <v>129</v>
      </c>
      <c r="C59" s="14">
        <f>89*12</f>
        <v>1068</v>
      </c>
      <c r="D59" s="29" t="s">
        <v>167</v>
      </c>
      <c r="E59" s="37" t="s">
        <v>130</v>
      </c>
      <c r="F59" s="55">
        <f t="shared" si="0"/>
        <v>3.5092181048053616E-3</v>
      </c>
      <c r="G59" s="76"/>
    </row>
    <row r="60" spans="1:7" x14ac:dyDescent="0.25">
      <c r="A60" s="72" t="s">
        <v>111</v>
      </c>
      <c r="B60" s="73"/>
      <c r="C60" s="73"/>
      <c r="D60" s="73"/>
      <c r="E60" s="73"/>
      <c r="F60" s="73"/>
      <c r="G60" s="74"/>
    </row>
    <row r="61" spans="1:7" ht="15" customHeight="1" x14ac:dyDescent="0.25">
      <c r="A61" s="14">
        <v>50</v>
      </c>
      <c r="B61" s="109" t="s">
        <v>140</v>
      </c>
      <c r="C61" s="108">
        <v>2</v>
      </c>
      <c r="D61" s="29" t="s">
        <v>4</v>
      </c>
      <c r="E61" s="14"/>
      <c r="F61" s="53"/>
      <c r="G61" s="102" t="s">
        <v>108</v>
      </c>
    </row>
    <row r="62" spans="1:7" ht="15" customHeight="1" x14ac:dyDescent="0.25">
      <c r="A62" s="14">
        <v>51</v>
      </c>
      <c r="B62" s="109" t="s">
        <v>144</v>
      </c>
      <c r="C62" s="108">
        <v>2</v>
      </c>
      <c r="D62" s="29" t="s">
        <v>4</v>
      </c>
      <c r="E62" s="14"/>
      <c r="F62" s="53"/>
      <c r="G62" s="103"/>
    </row>
    <row r="63" spans="1:7" ht="15" customHeight="1" x14ac:dyDescent="0.25">
      <c r="A63" s="14">
        <v>52</v>
      </c>
      <c r="B63" s="109" t="s">
        <v>45</v>
      </c>
      <c r="C63" s="108">
        <v>2</v>
      </c>
      <c r="D63" s="29" t="s">
        <v>4</v>
      </c>
      <c r="E63" s="14"/>
      <c r="F63" s="53">
        <v>2.6263131565782893E-3</v>
      </c>
      <c r="G63" s="103"/>
    </row>
    <row r="64" spans="1:7" ht="15" customHeight="1" x14ac:dyDescent="0.25">
      <c r="A64" s="14">
        <v>53</v>
      </c>
      <c r="B64" s="109" t="s">
        <v>46</v>
      </c>
      <c r="C64" s="108">
        <v>0.5</v>
      </c>
      <c r="D64" s="29" t="s">
        <v>4</v>
      </c>
      <c r="E64" s="14"/>
      <c r="F64" s="53">
        <v>2.6263131565782893E-3</v>
      </c>
      <c r="G64" s="103"/>
    </row>
    <row r="65" spans="1:7" ht="15" customHeight="1" x14ac:dyDescent="0.25">
      <c r="A65" s="14">
        <v>54</v>
      </c>
      <c r="B65" s="56" t="s">
        <v>22</v>
      </c>
      <c r="C65" s="108">
        <v>2</v>
      </c>
      <c r="D65" s="29" t="s">
        <v>4</v>
      </c>
      <c r="E65" s="14"/>
      <c r="F65" s="53">
        <v>1.375687843921961E-3</v>
      </c>
      <c r="G65" s="103"/>
    </row>
    <row r="66" spans="1:7" ht="15" customHeight="1" x14ac:dyDescent="0.25">
      <c r="A66" s="14">
        <v>55</v>
      </c>
      <c r="B66" s="56" t="s">
        <v>145</v>
      </c>
      <c r="C66" s="108">
        <v>1</v>
      </c>
      <c r="D66" s="29" t="s">
        <v>4</v>
      </c>
      <c r="E66" s="14"/>
      <c r="F66" s="53"/>
      <c r="G66" s="103"/>
    </row>
    <row r="67" spans="1:7" ht="15" customHeight="1" x14ac:dyDescent="0.25">
      <c r="A67" s="14">
        <v>56</v>
      </c>
      <c r="B67" s="56" t="s">
        <v>146</v>
      </c>
      <c r="C67" s="108">
        <v>1</v>
      </c>
      <c r="D67" s="29" t="s">
        <v>4</v>
      </c>
      <c r="E67" s="14"/>
      <c r="F67" s="53"/>
      <c r="G67" s="103"/>
    </row>
    <row r="68" spans="1:7" ht="15" customHeight="1" x14ac:dyDescent="0.25">
      <c r="A68" s="14">
        <v>57</v>
      </c>
      <c r="B68" s="109" t="s">
        <v>47</v>
      </c>
      <c r="C68" s="108"/>
      <c r="D68" s="29" t="s">
        <v>4</v>
      </c>
      <c r="E68" s="14"/>
      <c r="F68" s="53">
        <v>2.616850091712523E-3</v>
      </c>
      <c r="G68" s="103"/>
    </row>
    <row r="69" spans="1:7" ht="15" customHeight="1" x14ac:dyDescent="0.25">
      <c r="A69" s="14">
        <v>58</v>
      </c>
      <c r="B69" s="56" t="s">
        <v>137</v>
      </c>
      <c r="C69" s="108">
        <v>2</v>
      </c>
      <c r="D69" s="29" t="s">
        <v>4</v>
      </c>
      <c r="E69" s="14"/>
      <c r="F69" s="53">
        <v>2.616850091712523E-3</v>
      </c>
      <c r="G69" s="103"/>
    </row>
    <row r="70" spans="1:7" ht="15" customHeight="1" x14ac:dyDescent="0.25">
      <c r="A70" s="14">
        <v>59</v>
      </c>
      <c r="B70" s="56" t="s">
        <v>136</v>
      </c>
      <c r="C70" s="108">
        <v>2</v>
      </c>
      <c r="D70" s="29" t="s">
        <v>4</v>
      </c>
      <c r="E70" s="14"/>
      <c r="F70" s="53">
        <v>2.3670970100434833E-3</v>
      </c>
      <c r="G70" s="103"/>
    </row>
    <row r="71" spans="1:7" x14ac:dyDescent="0.25">
      <c r="A71" s="14">
        <v>60</v>
      </c>
      <c r="B71" s="56" t="s">
        <v>138</v>
      </c>
      <c r="C71" s="108">
        <v>11</v>
      </c>
      <c r="D71" s="29" t="s">
        <v>4</v>
      </c>
      <c r="E71" s="14"/>
      <c r="F71" s="53">
        <v>1.5701100550275137E-2</v>
      </c>
      <c r="G71" s="103"/>
    </row>
    <row r="72" spans="1:7" x14ac:dyDescent="0.25">
      <c r="A72" s="14">
        <v>61</v>
      </c>
      <c r="B72" s="109" t="s">
        <v>34</v>
      </c>
      <c r="C72" s="108">
        <v>2</v>
      </c>
      <c r="D72" s="29" t="s">
        <v>4</v>
      </c>
      <c r="E72" s="14"/>
      <c r="F72" s="57">
        <v>3.3333333333333335E-3</v>
      </c>
      <c r="G72" s="103"/>
    </row>
    <row r="73" spans="1:7" x14ac:dyDescent="0.25">
      <c r="A73" s="14">
        <v>62</v>
      </c>
      <c r="B73" s="109" t="s">
        <v>48</v>
      </c>
      <c r="C73" s="108"/>
      <c r="D73" s="29" t="s">
        <v>4</v>
      </c>
      <c r="E73" s="14"/>
      <c r="F73" s="53">
        <v>2.616850091712523E-3</v>
      </c>
      <c r="G73" s="103"/>
    </row>
    <row r="74" spans="1:7" x14ac:dyDescent="0.25">
      <c r="A74" s="14">
        <v>63</v>
      </c>
      <c r="B74" s="109" t="s">
        <v>49</v>
      </c>
      <c r="C74" s="108"/>
      <c r="D74" s="29" t="s">
        <v>4</v>
      </c>
      <c r="E74" s="14"/>
      <c r="F74" s="53">
        <v>2.616850091712523E-3</v>
      </c>
      <c r="G74" s="103"/>
    </row>
    <row r="75" spans="1:7" ht="25.5" x14ac:dyDescent="0.25">
      <c r="A75" s="14">
        <v>64</v>
      </c>
      <c r="B75" s="109" t="s">
        <v>50</v>
      </c>
      <c r="C75" s="108">
        <v>0.5</v>
      </c>
      <c r="D75" s="29" t="s">
        <v>4</v>
      </c>
      <c r="E75" s="14"/>
      <c r="F75" s="53">
        <v>2.616850091712523E-3</v>
      </c>
      <c r="G75" s="103"/>
    </row>
    <row r="76" spans="1:7" x14ac:dyDescent="0.25">
      <c r="A76" s="14">
        <v>65</v>
      </c>
      <c r="B76" s="109" t="s">
        <v>143</v>
      </c>
      <c r="C76" s="108">
        <v>1</v>
      </c>
      <c r="D76" s="29" t="s">
        <v>4</v>
      </c>
      <c r="E76" s="14"/>
      <c r="F76" s="53"/>
      <c r="G76" s="103"/>
    </row>
    <row r="77" spans="1:7" x14ac:dyDescent="0.25">
      <c r="A77" s="14">
        <v>66</v>
      </c>
      <c r="B77" s="109" t="s">
        <v>141</v>
      </c>
      <c r="C77" s="108">
        <v>0.5</v>
      </c>
      <c r="D77" s="29" t="s">
        <v>4</v>
      </c>
      <c r="E77" s="14"/>
      <c r="F77" s="53"/>
      <c r="G77" s="103"/>
    </row>
    <row r="78" spans="1:7" x14ac:dyDescent="0.25">
      <c r="A78" s="14">
        <v>67</v>
      </c>
      <c r="B78" s="109" t="s">
        <v>142</v>
      </c>
      <c r="C78" s="108">
        <v>1</v>
      </c>
      <c r="D78" s="29" t="s">
        <v>4</v>
      </c>
      <c r="E78" s="14"/>
      <c r="F78" s="57">
        <v>8.0000000000000002E-3</v>
      </c>
      <c r="G78" s="104"/>
    </row>
  </sheetData>
  <mergeCells count="25">
    <mergeCell ref="A60:G60"/>
    <mergeCell ref="G61:G78"/>
    <mergeCell ref="A25:G25"/>
    <mergeCell ref="G26:G28"/>
    <mergeCell ref="A30:G30"/>
    <mergeCell ref="A34:G34"/>
    <mergeCell ref="G35:G42"/>
    <mergeCell ref="A43:G43"/>
    <mergeCell ref="G44:G59"/>
    <mergeCell ref="C26:C29"/>
    <mergeCell ref="E26:E29"/>
    <mergeCell ref="C31:C33"/>
    <mergeCell ref="E31:E33"/>
    <mergeCell ref="G31:G33"/>
    <mergeCell ref="C35:C42"/>
    <mergeCell ref="E35:E42"/>
    <mergeCell ref="C14:C24"/>
    <mergeCell ref="E14:E24"/>
    <mergeCell ref="A5:G5"/>
    <mergeCell ref="A13:G13"/>
    <mergeCell ref="A1:G1"/>
    <mergeCell ref="A4:G4"/>
    <mergeCell ref="G8:G12"/>
    <mergeCell ref="C6:C12"/>
    <mergeCell ref="E6:E12"/>
  </mergeCells>
  <printOptions horizontalCentered="1"/>
  <pageMargins left="7.874015748031496E-2" right="7.874015748031496E-2" top="0.27559055118110237" bottom="0.27559055118110237" header="0.31496062992125984" footer="0.31496062992125984"/>
  <pageSetup paperSize="9" scale="65" fitToHeight="0" orientation="portrait" horizont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34.787.0</vt:lpstr>
      <vt:lpstr>35.791.0</vt:lpstr>
      <vt:lpstr>36.794.0</vt:lpstr>
      <vt:lpstr>села</vt:lpstr>
      <vt:lpstr>50.Д45.0</vt:lpstr>
      <vt:lpstr>50.785.00</vt:lpstr>
      <vt:lpstr>42.Д49.0</vt:lpstr>
      <vt:lpstr>'34.787.0'!Область_печати</vt:lpstr>
      <vt:lpstr>'35.791.0'!Область_печати</vt:lpstr>
      <vt:lpstr>'36.794.0'!Область_печати</vt:lpstr>
      <vt:lpstr>'50.785.00'!Область_печати</vt:lpstr>
      <vt:lpstr>'50.Д45.0'!Область_печати</vt:lpstr>
      <vt:lpstr>села!Область_печати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Belousova</cp:lastModifiedBy>
  <cp:lastPrinted>2026-01-04T11:11:57Z</cp:lastPrinted>
  <dcterms:created xsi:type="dcterms:W3CDTF">2016-12-15T03:27:01Z</dcterms:created>
  <dcterms:modified xsi:type="dcterms:W3CDTF">2026-01-04T11:15:43Z</dcterms:modified>
</cp:coreProperties>
</file>